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 activeTab="5"/>
  </bookViews>
  <sheets>
    <sheet name="Прил 1 к МП" sheetId="2" r:id="rId1"/>
    <sheet name="Прил 2 к МП" sheetId="3" r:id="rId2"/>
    <sheet name="Прил 3 к МП" sheetId="4" r:id="rId3"/>
    <sheet name="Прил 1 к пасп МП" sheetId="5" r:id="rId4"/>
    <sheet name="Прил 2 к пасп МП" sheetId="6" r:id="rId5"/>
    <sheet name="Прил 1 к пасп пп 1" sheetId="7" r:id="rId6"/>
    <sheet name="Прил 2 к пасп пп 1" sheetId="8" r:id="rId7"/>
    <sheet name="Прил 1 к пасп пп 2" sheetId="9" r:id="rId8"/>
    <sheet name="Прил 2  к пасп пп 2" sheetId="10" r:id="rId9"/>
    <sheet name="Прил 1 к пасп пп 3" sheetId="11" r:id="rId10"/>
    <sheet name="Прил 2 к пасп пп 3" sheetId="12" r:id="rId11"/>
    <sheet name="Прил 1 к пасп пп 4" sheetId="13" r:id="rId12"/>
    <sheet name="Прил 2 к пасп пп 4" sheetId="14" r:id="rId13"/>
    <sheet name="Лист1" sheetId="1" r:id="rId14"/>
  </sheets>
  <externalReferences>
    <externalReference r:id="rId15"/>
  </externalReferences>
  <definedNames>
    <definedName name="_xlnm._FilterDatabase" localSheetId="8" hidden="1">'Прил 2  к пасп пп 2'!$A$1:$U$118</definedName>
    <definedName name="_xlnm._FilterDatabase" localSheetId="6" hidden="1">'Прил 2 к пасп пп 1'!$A$4:$U$51</definedName>
    <definedName name="_xlnm._FilterDatabase" localSheetId="10" hidden="1">'Прил 2 к пасп пп 3'!$A$4:$S$35</definedName>
    <definedName name="Z_2166B299_1DBB_4BE8_98C9_E9EFB21DCA26_.wvu.FilterData" localSheetId="8" hidden="1">'Прил 2  к пасп пп 2'!$A$4:$U$118</definedName>
    <definedName name="Z_2166B299_1DBB_4BE8_98C9_E9EFB21DCA26_.wvu.FilterData" localSheetId="6" hidden="1">'Прил 2 к пасп пп 1'!$A$4:$U$51</definedName>
    <definedName name="Z_2166B299_1DBB_4BE8_98C9_E9EFB21DCA26_.wvu.FilterData" localSheetId="10" hidden="1">'Прил 2 к пасп пп 3'!$A$4:$S$35</definedName>
    <definedName name="Z_2715DACA_7FC2_4162_875B_92B3FB82D8B1_.wvu.FilterData" localSheetId="8" hidden="1">'Прил 2  к пасп пп 2'!$A$4:$U$118</definedName>
    <definedName name="Z_2715DACA_7FC2_4162_875B_92B3FB82D8B1_.wvu.FilterData" localSheetId="6" hidden="1">'Прил 2 к пасп пп 1'!$A$4:$U$51</definedName>
    <definedName name="Z_2715DACA_7FC2_4162_875B_92B3FB82D8B1_.wvu.FilterData" localSheetId="10" hidden="1">'Прил 2 к пасп пп 3'!$A$4:$S$35</definedName>
    <definedName name="Z_29BFB567_1C85_481C_A8AF_8210D8E0792F_.wvu.FilterData" localSheetId="8" hidden="1">'Прил 2  к пасп пп 2'!$A$4:$U$118</definedName>
    <definedName name="Z_29BFB567_1C85_481C_A8AF_8210D8E0792F_.wvu.FilterData" localSheetId="6" hidden="1">'Прил 2 к пасп пп 1'!$A$4:$U$51</definedName>
    <definedName name="Z_29BFB567_1C85_481C_A8AF_8210D8E0792F_.wvu.FilterData" localSheetId="10" hidden="1">'Прил 2 к пасп пп 3'!$A$4:$S$35</definedName>
    <definedName name="Z_4767DD30_F6FB_4FF0_A429_8866A8232500_.wvu.Cols" localSheetId="3" hidden="1">'Прил 1 к пасп МП'!$F:$F</definedName>
    <definedName name="Z_4767DD30_F6FB_4FF0_A429_8866A8232500_.wvu.Cols" localSheetId="5" hidden="1">'Прил 1 к пасп пп 1'!$D:$D</definedName>
    <definedName name="Z_4767DD30_F6FB_4FF0_A429_8866A8232500_.wvu.Cols" localSheetId="7" hidden="1">'Прил 1 к пасп пп 2'!$D:$D</definedName>
    <definedName name="Z_4767DD30_F6FB_4FF0_A429_8866A8232500_.wvu.Cols" localSheetId="9" hidden="1">'Прил 1 к пасп пп 3'!$C:$C</definedName>
    <definedName name="Z_4767DD30_F6FB_4FF0_A429_8866A8232500_.wvu.Cols" localSheetId="4" hidden="1">'Прил 2 к пасп МП'!$D:$E</definedName>
    <definedName name="Z_4767DD30_F6FB_4FF0_A429_8866A8232500_.wvu.FilterData" localSheetId="8" hidden="1">'Прил 2  к пасп пп 2'!$A$4:$U$118</definedName>
    <definedName name="Z_4767DD30_F6FB_4FF0_A429_8866A8232500_.wvu.FilterData" localSheetId="6" hidden="1">'Прил 2 к пасп пп 1'!$A$4:$U$51</definedName>
    <definedName name="Z_4767DD30_F6FB_4FF0_A429_8866A8232500_.wvu.FilterData" localSheetId="10" hidden="1">'Прил 2 к пасп пп 3'!$A$4:$S$35</definedName>
    <definedName name="Z_4767DD30_F6FB_4FF0_A429_8866A8232500_.wvu.PrintArea" localSheetId="3" hidden="1">'Прил 1 к пасп МП'!$A$1:$M$76</definedName>
    <definedName name="Z_4767DD30_F6FB_4FF0_A429_8866A8232500_.wvu.PrintArea" localSheetId="5" hidden="1">'Прил 1 к пасп пп 1'!$A$1:$J$13</definedName>
    <definedName name="Z_4767DD30_F6FB_4FF0_A429_8866A8232500_.wvu.PrintArea" localSheetId="7" hidden="1">'Прил 1 к пасп пп 2'!$A$1:$J$31</definedName>
    <definedName name="Z_4767DD30_F6FB_4FF0_A429_8866A8232500_.wvu.PrintArea" localSheetId="9" hidden="1">'Прил 1 к пасп пп 3'!$A$1:$H$5</definedName>
    <definedName name="Z_4767DD30_F6FB_4FF0_A429_8866A8232500_.wvu.PrintArea" localSheetId="11" hidden="1">'Прил 1 к пасп пп 4'!$A$1:$K$33</definedName>
    <definedName name="Z_4767DD30_F6FB_4FF0_A429_8866A8232500_.wvu.PrintArea" localSheetId="8" hidden="1">'Прил 2  к пасп пп 2'!$A$1:$R$115</definedName>
    <definedName name="Z_4767DD30_F6FB_4FF0_A429_8866A8232500_.wvu.PrintArea" localSheetId="1" hidden="1">'Прил 2 к МП'!$A$1:$M$32</definedName>
    <definedName name="Z_4767DD30_F6FB_4FF0_A429_8866A8232500_.wvu.PrintArea" localSheetId="4" hidden="1">'Прил 2 к пасп МП'!$A$1:$Q$10</definedName>
    <definedName name="Z_4767DD30_F6FB_4FF0_A429_8866A8232500_.wvu.PrintArea" localSheetId="6" hidden="1">'Прил 2 к пасп пп 1'!$A$1:$R$57</definedName>
    <definedName name="Z_4767DD30_F6FB_4FF0_A429_8866A8232500_.wvu.PrintArea" localSheetId="10" hidden="1">'Прил 2 к пасп пп 3'!$A$1:$R$40</definedName>
    <definedName name="Z_4767DD30_F6FB_4FF0_A429_8866A8232500_.wvu.PrintArea" localSheetId="12" hidden="1">'Прил 2 к пасп пп 4'!$A$1:$R$53</definedName>
    <definedName name="Z_4767DD30_F6FB_4FF0_A429_8866A8232500_.wvu.PrintArea" localSheetId="2" hidden="1">'Прил 3 к МП'!$A$1:$O$15</definedName>
    <definedName name="Z_4767DD30_F6FB_4FF0_A429_8866A8232500_.wvu.PrintTitles" localSheetId="3" hidden="1">'Прил 1 к пасп МП'!$3:$5</definedName>
    <definedName name="Z_4767DD30_F6FB_4FF0_A429_8866A8232500_.wvu.PrintTitles" localSheetId="5" hidden="1">'Прил 1 к пасп пп 1'!$3:$5</definedName>
    <definedName name="Z_4767DD30_F6FB_4FF0_A429_8866A8232500_.wvu.PrintTitles" localSheetId="7" hidden="1">'Прил 1 к пасп пп 2'!$3:$5</definedName>
    <definedName name="Z_4767DD30_F6FB_4FF0_A429_8866A8232500_.wvu.PrintTitles" localSheetId="9" hidden="1">'Прил 1 к пасп пп 3'!#REF!</definedName>
    <definedName name="Z_4767DD30_F6FB_4FF0_A429_8866A8232500_.wvu.PrintTitles" localSheetId="8" hidden="1">'Прил 2  к пасп пп 2'!$3:$4</definedName>
    <definedName name="Z_4767DD30_F6FB_4FF0_A429_8866A8232500_.wvu.PrintTitles" localSheetId="1" hidden="1">'Прил 2 к МП'!$3:$4</definedName>
    <definedName name="Z_4767DD30_F6FB_4FF0_A429_8866A8232500_.wvu.PrintTitles" localSheetId="4" hidden="1">'Прил 2 к пасп МП'!$3:$4</definedName>
    <definedName name="Z_4767DD30_F6FB_4FF0_A429_8866A8232500_.wvu.PrintTitles" localSheetId="6" hidden="1">'Прил 2 к пасп пп 1'!$3:$4</definedName>
    <definedName name="Z_4767DD30_F6FB_4FF0_A429_8866A8232500_.wvu.PrintTitles" localSheetId="10" hidden="1">'Прил 2 к пасп пп 3'!$3:$4</definedName>
    <definedName name="Z_4767DD30_F6FB_4FF0_A429_8866A8232500_.wvu.PrintTitles" localSheetId="12" hidden="1">'Прил 2 к пасп пп 4'!$3:$4</definedName>
    <definedName name="Z_4767DD30_F6FB_4FF0_A429_8866A8232500_.wvu.PrintTitles" localSheetId="2" hidden="1">'Прил 3 к МП'!$3:$4</definedName>
    <definedName name="Z_4767DD30_F6FB_4FF0_A429_8866A8232500_.wvu.Rows" localSheetId="8" hidden="1">'Прил 2  к пасп пп 2'!#REF!,'Прил 2  к пасп пп 2'!#REF!,'Прил 2  к пасп пп 2'!#REF!,'Прил 2  к пасп пп 2'!$84:$84,'Прил 2  к пасп пп 2'!#REF!,'Прил 2  к пасп пп 2'!#REF!,'Прил 2  к пасп пп 2'!#REF!,'Прил 2  к пасп пп 2'!#REF!,'Прил 2  к пасп пп 2'!#REF!</definedName>
    <definedName name="Z_4767DD30_F6FB_4FF0_A429_8866A8232500_.wvu.Rows" localSheetId="6" hidden="1">'Прил 2 к пасп пп 1'!#REF!,'Прил 2 к пасп пп 1'!#REF!,'Прил 2 к пасп пп 1'!#REF!,'Прил 2 к пасп пп 1'!#REF!,'Прил 2 к пасп пп 1'!#REF!,'Прил 2 к пасп пп 1'!#REF!,'Прил 2 к пасп пп 1'!#REF!,'Прил 2 к пасп пп 1'!#REF!,'Прил 2 к пасп пп 1'!#REF!</definedName>
    <definedName name="Z_4767DD30_F6FB_4FF0_A429_8866A8232500_.wvu.Rows" localSheetId="10" hidden="1">'Прил 2 к пасп пп 3'!#REF!,'Прил 2 к пасп пп 3'!#REF!,'Прил 2 к пасп пп 3'!$6:$6,'Прил 2 к пасп пп 3'!#REF!,'Прил 2 к пасп пп 3'!#REF!,'Прил 2 к пасп пп 3'!#REF!,'Прил 2 к пасп пп 3'!#REF!,'Прил 2 к пасп пп 3'!#REF!,'Прил 2 к пасп пп 3'!#REF!</definedName>
    <definedName name="Z_4767DD30_F6FB_4FF0_A429_8866A8232500_.wvu.Rows" localSheetId="12" hidden="1">'Прил 2 к пасп пп 4'!#REF!,'Прил 2 к пасп пп 4'!#REF!</definedName>
    <definedName name="Z_484BD7FD_1D3D_4528_954E_A98D5B59AC9C_.wvu.FilterData" localSheetId="8" hidden="1">'Прил 2  к пасп пп 2'!$A$4:$U$118</definedName>
    <definedName name="Z_484BD7FD_1D3D_4528_954E_A98D5B59AC9C_.wvu.FilterData" localSheetId="6" hidden="1">'Прил 2 к пасп пп 1'!$A$4:$U$51</definedName>
    <definedName name="Z_484BD7FD_1D3D_4528_954E_A98D5B59AC9C_.wvu.FilterData" localSheetId="10" hidden="1">'Прил 2 к пасп пп 3'!$A$4:$S$35</definedName>
    <definedName name="Z_7C917F30_361A_4C86_9002_2134EAE2E3CF_.wvu.Cols" localSheetId="5" hidden="1">'Прил 1 к пасп пп 1'!$D:$D</definedName>
    <definedName name="Z_7C917F30_361A_4C86_9002_2134EAE2E3CF_.wvu.Cols" localSheetId="7" hidden="1">'Прил 1 к пасп пп 2'!$D:$D</definedName>
    <definedName name="Z_7C917F30_361A_4C86_9002_2134EAE2E3CF_.wvu.Cols" localSheetId="9" hidden="1">'Прил 1 к пасп пп 3'!$C:$C</definedName>
    <definedName name="Z_7C917F30_361A_4C86_9002_2134EAE2E3CF_.wvu.FilterData" localSheetId="8" hidden="1">'Прил 2  к пасп пп 2'!$A$4:$U$118</definedName>
    <definedName name="Z_7C917F30_361A_4C86_9002_2134EAE2E3CF_.wvu.FilterData" localSheetId="6" hidden="1">'Прил 2 к пасп пп 1'!$A$4:$U$51</definedName>
    <definedName name="Z_7C917F30_361A_4C86_9002_2134EAE2E3CF_.wvu.FilterData" localSheetId="10" hidden="1">'Прил 2 к пасп пп 3'!$A$4:$S$35</definedName>
    <definedName name="Z_7C917F30_361A_4C86_9002_2134EAE2E3CF_.wvu.PrintArea" localSheetId="5" hidden="1">'Прил 1 к пасп пп 1'!$A$1:$J$13</definedName>
    <definedName name="Z_7C917F30_361A_4C86_9002_2134EAE2E3CF_.wvu.PrintArea" localSheetId="7" hidden="1">'Прил 1 к пасп пп 2'!$A$1:$J$31</definedName>
    <definedName name="Z_7C917F30_361A_4C86_9002_2134EAE2E3CF_.wvu.PrintArea" localSheetId="9" hidden="1">'Прил 1 к пасп пп 3'!$A$1:$H$5</definedName>
    <definedName name="Z_7C917F30_361A_4C86_9002_2134EAE2E3CF_.wvu.PrintArea" localSheetId="11" hidden="1">'Прил 1 к пасп пп 4'!$A$1:$K$33</definedName>
    <definedName name="Z_7C917F30_361A_4C86_9002_2134EAE2E3CF_.wvu.PrintArea" localSheetId="8" hidden="1">'Прил 2  к пасп пп 2'!$A$1:$R$115</definedName>
    <definedName name="Z_7C917F30_361A_4C86_9002_2134EAE2E3CF_.wvu.PrintArea" localSheetId="1" hidden="1">'Прил 2 к МП'!$A$1:$M$32</definedName>
    <definedName name="Z_7C917F30_361A_4C86_9002_2134EAE2E3CF_.wvu.PrintArea" localSheetId="6" hidden="1">'Прил 2 к пасп пп 1'!$A$1:$R$57</definedName>
    <definedName name="Z_7C917F30_361A_4C86_9002_2134EAE2E3CF_.wvu.PrintArea" localSheetId="10" hidden="1">'Прил 2 к пасп пп 3'!$A$1:$R$40</definedName>
    <definedName name="Z_7C917F30_361A_4C86_9002_2134EAE2E3CF_.wvu.PrintArea" localSheetId="2" hidden="1">'Прил 3 к МП'!$A$1:$O$15</definedName>
    <definedName name="Z_7C917F30_361A_4C86_9002_2134EAE2E3CF_.wvu.PrintTitles" localSheetId="5" hidden="1">'Прил 1 к пасп пп 1'!$3:$5</definedName>
    <definedName name="Z_7C917F30_361A_4C86_9002_2134EAE2E3CF_.wvu.PrintTitles" localSheetId="7" hidden="1">'Прил 1 к пасп пп 2'!$3:$5</definedName>
    <definedName name="Z_7C917F30_361A_4C86_9002_2134EAE2E3CF_.wvu.PrintTitles" localSheetId="9" hidden="1">'Прил 1 к пасп пп 3'!#REF!</definedName>
    <definedName name="Z_7C917F30_361A_4C86_9002_2134EAE2E3CF_.wvu.PrintTitles" localSheetId="8" hidden="1">'Прил 2  к пасп пп 2'!$3:$4</definedName>
    <definedName name="Z_7C917F30_361A_4C86_9002_2134EAE2E3CF_.wvu.PrintTitles" localSheetId="1" hidden="1">'Прил 2 к МП'!$3:$4</definedName>
    <definedName name="Z_7C917F30_361A_4C86_9002_2134EAE2E3CF_.wvu.PrintTitles" localSheetId="6" hidden="1">'Прил 2 к пасп пп 1'!$3:$4</definedName>
    <definedName name="Z_7C917F30_361A_4C86_9002_2134EAE2E3CF_.wvu.PrintTitles" localSheetId="10" hidden="1">'Прил 2 к пасп пп 3'!$3:$4</definedName>
    <definedName name="Z_7C917F30_361A_4C86_9002_2134EAE2E3CF_.wvu.PrintTitles" localSheetId="12" hidden="1">'Прил 2 к пасп пп 4'!$3:$4</definedName>
    <definedName name="Z_7C917F30_361A_4C86_9002_2134EAE2E3CF_.wvu.PrintTitles" localSheetId="2" hidden="1">'Прил 3 к МП'!$3:$4</definedName>
    <definedName name="Z_7C917F30_361A_4C86_9002_2134EAE2E3CF_.wvu.Rows" localSheetId="8" hidden="1">'Прил 2  к пасп пп 2'!#REF!,'Прил 2  к пасп пп 2'!#REF!,'Прил 2  к пасп пп 2'!#REF!,'Прил 2  к пасп пп 2'!#REF!,'Прил 2  к пасп пп 2'!#REF!,'Прил 2  к пасп пп 2'!#REF!,'Прил 2  к пасп пп 2'!#REF!,'Прил 2  к пасп пп 2'!#REF!,'Прил 2  к пасп пп 2'!#REF!,'Прил 2  к пасп пп 2'!#REF!,'Прил 2  к пасп пп 2'!#REF!,'Прил 2  к пасп пп 2'!#REF!</definedName>
    <definedName name="Z_7C917F30_361A_4C86_9002_2134EAE2E3CF_.wvu.Rows" localSheetId="6" hidden="1">'Прил 2 к пасп пп 1'!#REF!,'Прил 2 к пасп пп 1'!#REF!,'Прил 2 к пасп пп 1'!#REF!,'Прил 2 к пасп пп 1'!#REF!,'Прил 2 к пасп пп 1'!#REF!,'Прил 2 к пасп пп 1'!#REF!,'Прил 2 к пасп пп 1'!#REF!,'Прил 2 к пасп пп 1'!#REF!,'Прил 2 к пасп пп 1'!#REF!,'Прил 2 к пасп пп 1'!#REF!,'Прил 2 к пасп пп 1'!#REF!,'Прил 2 к пасп пп 1'!#REF!</definedName>
    <definedName name="Z_7C917F30_361A_4C86_9002_2134EAE2E3CF_.wvu.Rows" localSheetId="10" hidden="1">'Прил 2 к пасп пп 3'!#REF!,'Прил 2 к пасп пп 3'!#REF!,'Прил 2 к пасп пп 3'!#REF!,'Прил 2 к пасп пп 3'!#REF!,'Прил 2 к пасп пп 3'!#REF!,'Прил 2 к пасп пп 3'!#REF!,'Прил 2 к пасп пп 3'!#REF!,'Прил 2 к пасп пп 3'!#REF!,'Прил 2 к пасп пп 3'!#REF!,'Прил 2 к пасп пп 3'!#REF!,'Прил 2 к пасп пп 3'!#REF!,'Прил 2 к пасп пп 3'!#REF!</definedName>
    <definedName name="Z_7C917F30_361A_4C86_9002_2134EAE2E3CF_.wvu.Rows" localSheetId="12" hidden="1">'Прил 2 к пасп пп 4'!#REF!,'Прил 2 к пасп пп 4'!#REF!</definedName>
    <definedName name="Z_81F2AFB8_21DA_4513_90AB_0A09D7D72D56_.wvu.FilterData" localSheetId="8" hidden="1">'Прил 2  к пасп пп 2'!$A$4:$U$118</definedName>
    <definedName name="Z_81F2AFB8_21DA_4513_90AB_0A09D7D72D56_.wvu.FilterData" localSheetId="6" hidden="1">'Прил 2 к пасп пп 1'!$A$4:$U$51</definedName>
    <definedName name="Z_81F2AFB8_21DA_4513_90AB_0A09D7D72D56_.wvu.FilterData" localSheetId="10" hidden="1">'Прил 2 к пасп пп 3'!$A$4:$S$35</definedName>
    <definedName name="Z_AD6F79BD_847B_4421_A1AA_268A55FACAB4_.wvu.FilterData" localSheetId="8" hidden="1">'Прил 2  к пасп пп 2'!$A$4:$U$118</definedName>
    <definedName name="Z_AD6F79BD_847B_4421_A1AA_268A55FACAB4_.wvu.FilterData" localSheetId="6" hidden="1">'Прил 2 к пасп пп 1'!$A$4:$U$51</definedName>
    <definedName name="Z_AD6F79BD_847B_4421_A1AA_268A55FACAB4_.wvu.FilterData" localSheetId="10" hidden="1">'Прил 2 к пасп пп 3'!$A$4:$S$35</definedName>
    <definedName name="Z_B45C2115_52AF_4E7B_8578_551FB3CF371E_.wvu.FilterData" localSheetId="8" hidden="1">'Прил 2  к пасп пп 2'!$A$4:$U$118</definedName>
    <definedName name="Z_B45C2115_52AF_4E7B_8578_551FB3CF371E_.wvu.FilterData" localSheetId="6" hidden="1">'Прил 2 к пасп пп 1'!$A$4:$U$51</definedName>
    <definedName name="Z_B45C2115_52AF_4E7B_8578_551FB3CF371E_.wvu.FilterData" localSheetId="10" hidden="1">'Прил 2 к пасп пп 3'!$A$4:$S$35</definedName>
    <definedName name="Z_C75D4C66_EC35_48DB_8FCD_E29923CDB091_.wvu.FilterData" localSheetId="8" hidden="1">'Прил 2  к пасп пп 2'!$A$4:$U$118</definedName>
    <definedName name="Z_C75D4C66_EC35_48DB_8FCD_E29923CDB091_.wvu.FilterData" localSheetId="6" hidden="1">'Прил 2 к пасп пп 1'!$A$4:$U$51</definedName>
    <definedName name="Z_C75D4C66_EC35_48DB_8FCD_E29923CDB091_.wvu.FilterData" localSheetId="10" hidden="1">'Прил 2 к пасп пп 3'!$A$4:$S$35</definedName>
    <definedName name="Z_CDE1D6F6_68DF_42F8_B01A_FF6465B24CCD_.wvu.Cols" localSheetId="5" hidden="1">'Прил 1 к пасп пп 1'!$D:$D</definedName>
    <definedName name="Z_CDE1D6F6_68DF_42F8_B01A_FF6465B24CCD_.wvu.Cols" localSheetId="7" hidden="1">'Прил 1 к пасп пп 2'!$D:$D</definedName>
    <definedName name="Z_CDE1D6F6_68DF_42F8_B01A_FF6465B24CCD_.wvu.Cols" localSheetId="9" hidden="1">'Прил 1 к пасп пп 3'!$C:$C</definedName>
    <definedName name="Z_CDE1D6F6_68DF_42F8_B01A_FF6465B24CCD_.wvu.FilterData" localSheetId="8" hidden="1">'Прил 2  к пасп пп 2'!$A$4:$U$118</definedName>
    <definedName name="Z_CDE1D6F6_68DF_42F8_B01A_FF6465B24CCD_.wvu.FilterData" localSheetId="6" hidden="1">'Прил 2 к пасп пп 1'!$A$4:$U$51</definedName>
    <definedName name="Z_CDE1D6F6_68DF_42F8_B01A_FF6465B24CCD_.wvu.FilterData" localSheetId="10" hidden="1">'Прил 2 к пасп пп 3'!$A$4:$S$35</definedName>
    <definedName name="Z_CDE1D6F6_68DF_42F8_B01A_FF6465B24CCD_.wvu.PrintArea" localSheetId="5" hidden="1">'Прил 1 к пасп пп 1'!$A$1:$J$13</definedName>
    <definedName name="Z_CDE1D6F6_68DF_42F8_B01A_FF6465B24CCD_.wvu.PrintArea" localSheetId="7" hidden="1">'Прил 1 к пасп пп 2'!$A$1:$J$31</definedName>
    <definedName name="Z_CDE1D6F6_68DF_42F8_B01A_FF6465B24CCD_.wvu.PrintArea" localSheetId="9" hidden="1">'Прил 1 к пасп пп 3'!$A$1:$H$5</definedName>
    <definedName name="Z_CDE1D6F6_68DF_42F8_B01A_FF6465B24CCD_.wvu.PrintArea" localSheetId="11" hidden="1">'Прил 1 к пасп пп 4'!$A$1:$K$33</definedName>
    <definedName name="Z_CDE1D6F6_68DF_42F8_B01A_FF6465B24CCD_.wvu.PrintArea" localSheetId="8" hidden="1">'Прил 2  к пасп пп 2'!$A$1:$R$115</definedName>
    <definedName name="Z_CDE1D6F6_68DF_42F8_B01A_FF6465B24CCD_.wvu.PrintArea" localSheetId="1" hidden="1">'Прил 2 к МП'!$A$1:$M$32</definedName>
    <definedName name="Z_CDE1D6F6_68DF_42F8_B01A_FF6465B24CCD_.wvu.PrintArea" localSheetId="6" hidden="1">'Прил 2 к пасп пп 1'!$A$1:$R$57</definedName>
    <definedName name="Z_CDE1D6F6_68DF_42F8_B01A_FF6465B24CCD_.wvu.PrintArea" localSheetId="10" hidden="1">'Прил 2 к пасп пп 3'!$A$1:$R$40</definedName>
    <definedName name="Z_CDE1D6F6_68DF_42F8_B01A_FF6465B24CCD_.wvu.PrintArea" localSheetId="12" hidden="1">'Прил 2 к пасп пп 4'!$A$1:$R$53</definedName>
    <definedName name="Z_CDE1D6F6_68DF_42F8_B01A_FF6465B24CCD_.wvu.PrintArea" localSheetId="2" hidden="1">'Прил 3 к МП'!$A$1:$O$15</definedName>
    <definedName name="Z_CDE1D6F6_68DF_42F8_B01A_FF6465B24CCD_.wvu.PrintTitles" localSheetId="5" hidden="1">'Прил 1 к пасп пп 1'!$3:$5</definedName>
    <definedName name="Z_CDE1D6F6_68DF_42F8_B01A_FF6465B24CCD_.wvu.PrintTitles" localSheetId="7" hidden="1">'Прил 1 к пасп пп 2'!$3:$5</definedName>
    <definedName name="Z_CDE1D6F6_68DF_42F8_B01A_FF6465B24CCD_.wvu.PrintTitles" localSheetId="9" hidden="1">'Прил 1 к пасп пп 3'!#REF!</definedName>
    <definedName name="Z_CDE1D6F6_68DF_42F8_B01A_FF6465B24CCD_.wvu.PrintTitles" localSheetId="8" hidden="1">'Прил 2  к пасп пп 2'!$3:$4</definedName>
    <definedName name="Z_CDE1D6F6_68DF_42F8_B01A_FF6465B24CCD_.wvu.PrintTitles" localSheetId="1" hidden="1">'Прил 2 к МП'!$3:$4</definedName>
    <definedName name="Z_CDE1D6F6_68DF_42F8_B01A_FF6465B24CCD_.wvu.PrintTitles" localSheetId="6" hidden="1">'Прил 2 к пасп пп 1'!$3:$4</definedName>
    <definedName name="Z_CDE1D6F6_68DF_42F8_B01A_FF6465B24CCD_.wvu.PrintTitles" localSheetId="10" hidden="1">'Прил 2 к пасп пп 3'!$3:$4</definedName>
    <definedName name="Z_CDE1D6F6_68DF_42F8_B01A_FF6465B24CCD_.wvu.PrintTitles" localSheetId="12" hidden="1">'Прил 2 к пасп пп 4'!$3:$4</definedName>
    <definedName name="Z_CDE1D6F6_68DF_42F8_B01A_FF6465B24CCD_.wvu.PrintTitles" localSheetId="2" hidden="1">'Прил 3 к МП'!$3:$4</definedName>
    <definedName name="Z_CDE1D6F6_68DF_42F8_B01A_FF6465B24CCD_.wvu.Rows" localSheetId="12" hidden="1">'Прил 2 к пасп пп 4'!#REF!,'Прил 2 к пасп пп 4'!#REF!</definedName>
    <definedName name="Z_D97B14A5_4ECD_4EB7_B8A7_D41E462F19A2_.wvu.FilterData" localSheetId="8" hidden="1">'Прил 2  к пасп пп 2'!$A$4:$U$118</definedName>
    <definedName name="Z_D97B14A5_4ECD_4EB7_B8A7_D41E462F19A2_.wvu.FilterData" localSheetId="6" hidden="1">'Прил 2 к пасп пп 1'!$A$4:$U$51</definedName>
    <definedName name="Z_D97B14A5_4ECD_4EB7_B8A7_D41E462F19A2_.wvu.FilterData" localSheetId="10" hidden="1">'Прил 2 к пасп пп 3'!$A$4:$S$35</definedName>
    <definedName name="Z_FAC3C627_8E23_41AB_B3FB_95B33614D8DB_.wvu.FilterData" localSheetId="8" hidden="1">'Прил 2  к пасп пп 2'!$A$4:$U$118</definedName>
    <definedName name="Z_FAC3C627_8E23_41AB_B3FB_95B33614D8DB_.wvu.FilterData" localSheetId="6" hidden="1">'Прил 2 к пасп пп 1'!$A$4:$U$51</definedName>
    <definedName name="Z_FAC3C627_8E23_41AB_B3FB_95B33614D8DB_.wvu.FilterData" localSheetId="10" hidden="1">'Прил 2 к пасп пп 3'!$A$4:$S$35</definedName>
    <definedName name="_xlnm.Print_Titles" localSheetId="3">'Прил 1 к пасп МП'!$3:$5</definedName>
    <definedName name="_xlnm.Print_Titles" localSheetId="5">'Прил 1 к пасп пп 1'!$3:$5</definedName>
    <definedName name="_xlnm.Print_Titles" localSheetId="7">'Прил 1 к пасп пп 2'!$3:$5</definedName>
    <definedName name="_xlnm.Print_Titles" localSheetId="9">'Прил 1 к пасп пп 3'!#REF!</definedName>
    <definedName name="_xlnm.Print_Titles" localSheetId="8">'Прил 2  к пасп пп 2'!$3:$4</definedName>
    <definedName name="_xlnm.Print_Titles" localSheetId="1">'Прил 2 к МП'!$3:$4</definedName>
    <definedName name="_xlnm.Print_Titles" localSheetId="4">'Прил 2 к пасп МП'!$3:$4</definedName>
    <definedName name="_xlnm.Print_Titles" localSheetId="6">'Прил 2 к пасп пп 1'!$3:$4</definedName>
    <definedName name="_xlnm.Print_Titles" localSheetId="10">'Прил 2 к пасп пп 3'!$3:$4</definedName>
    <definedName name="_xlnm.Print_Titles" localSheetId="12">'Прил 2 к пасп пп 4'!$3:$4</definedName>
    <definedName name="_xlnm.Print_Titles" localSheetId="2">'Прил 3 к МП'!$3:$4</definedName>
    <definedName name="_xlnm.Print_Area" localSheetId="3">'Прил 1 к пасп МП'!$A$1:$N$76</definedName>
    <definedName name="_xlnm.Print_Area" localSheetId="5">'Прил 1 к пасп пп 1'!$A$1:$M$13</definedName>
    <definedName name="_xlnm.Print_Area" localSheetId="7">'Прил 1 к пасп пп 2'!$A$1:$M$31</definedName>
    <definedName name="_xlnm.Print_Area" localSheetId="9">'Прил 1 к пасп пп 3'!$A$1:$N$14</definedName>
    <definedName name="_xlnm.Print_Area" localSheetId="11">'Прил 1 к пасп пп 4'!$A$1:$M$29</definedName>
    <definedName name="_xlnm.Print_Area" localSheetId="8">'Прил 2  к пасп пп 2'!$A$1:$R$115</definedName>
    <definedName name="_xlnm.Print_Area" localSheetId="1">'Прил 2 к МП'!$A$1:$M$32</definedName>
    <definedName name="_xlnm.Print_Area" localSheetId="4">'Прил 2 к пасп МП'!$A$1:$Q$10</definedName>
    <definedName name="_xlnm.Print_Area" localSheetId="10">'Прил 2 к пасп пп 3'!$A$1:$R$40</definedName>
    <definedName name="_xlnm.Print_Area" localSheetId="12">'Прил 2 к пасп пп 4'!$A$1:$R$53</definedName>
    <definedName name="_xlnm.Print_Area" localSheetId="2">'Прил 3 к МП'!$A$1:$Q$36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9" i="14" l="1"/>
  <c r="O51" i="14" s="1"/>
  <c r="N49" i="14"/>
  <c r="N51" i="14" s="1"/>
  <c r="M49" i="14"/>
  <c r="M51" i="14" s="1"/>
  <c r="L49" i="14"/>
  <c r="L51" i="14" s="1"/>
  <c r="J49" i="14"/>
  <c r="J51" i="14" s="1"/>
  <c r="I49" i="14"/>
  <c r="I51" i="14" s="1"/>
  <c r="H49" i="14"/>
  <c r="H51" i="14" s="1"/>
  <c r="K48" i="14"/>
  <c r="K49" i="14" s="1"/>
  <c r="K51" i="14" s="1"/>
  <c r="P47" i="14"/>
  <c r="P49" i="14" s="1"/>
  <c r="P46" i="14"/>
  <c r="Q46" i="14" s="1"/>
  <c r="Q45" i="14"/>
  <c r="Q44" i="14"/>
  <c r="Q43" i="14"/>
  <c r="K41" i="14"/>
  <c r="K52" i="14" s="1"/>
  <c r="O40" i="14"/>
  <c r="P40" i="14" s="1"/>
  <c r="Q40" i="14" s="1"/>
  <c r="P39" i="14"/>
  <c r="O39" i="14"/>
  <c r="Q39" i="14" s="1"/>
  <c r="Q38" i="14"/>
  <c r="P38" i="14"/>
  <c r="O37" i="14"/>
  <c r="P37" i="14" s="1"/>
  <c r="Q37" i="14" s="1"/>
  <c r="Q36" i="14"/>
  <c r="Q35" i="14"/>
  <c r="Q34" i="14"/>
  <c r="O33" i="14"/>
  <c r="O41" i="14" s="1"/>
  <c r="O50" i="14" s="1"/>
  <c r="O52" i="14" s="1"/>
  <c r="P32" i="14"/>
  <c r="Q32" i="14" s="1"/>
  <c r="P31" i="14"/>
  <c r="Q31" i="14" s="1"/>
  <c r="P30" i="14"/>
  <c r="Q30" i="14" s="1"/>
  <c r="P29" i="14"/>
  <c r="Q29" i="14" s="1"/>
  <c r="Q28" i="14"/>
  <c r="Q27" i="14"/>
  <c r="P26" i="14"/>
  <c r="Q26" i="14" s="1"/>
  <c r="P25" i="14"/>
  <c r="Q25" i="14" s="1"/>
  <c r="Q24" i="14"/>
  <c r="Q23" i="14"/>
  <c r="N23" i="14"/>
  <c r="M23" i="14"/>
  <c r="P22" i="14"/>
  <c r="O22" i="14"/>
  <c r="N22" i="14"/>
  <c r="N41" i="14" s="1"/>
  <c r="N50" i="14" s="1"/>
  <c r="N52" i="14" s="1"/>
  <c r="M22" i="14"/>
  <c r="M41" i="14" s="1"/>
  <c r="M50" i="14" s="1"/>
  <c r="M52" i="14" s="1"/>
  <c r="L22" i="14"/>
  <c r="K22" i="14"/>
  <c r="J22" i="14"/>
  <c r="J41" i="14" s="1"/>
  <c r="I22" i="14"/>
  <c r="I41" i="14" s="1"/>
  <c r="H22" i="14"/>
  <c r="H41" i="14" s="1"/>
  <c r="Q21" i="14"/>
  <c r="P20" i="14"/>
  <c r="Q20" i="14" s="1"/>
  <c r="Q19" i="14"/>
  <c r="Q18" i="14"/>
  <c r="Q17" i="14"/>
  <c r="P16" i="14"/>
  <c r="Q16" i="14" s="1"/>
  <c r="L16" i="14"/>
  <c r="P15" i="14"/>
  <c r="Q15" i="14" s="1"/>
  <c r="Q14" i="14"/>
  <c r="P14" i="14"/>
  <c r="L14" i="14"/>
  <c r="L52" i="14" s="1"/>
  <c r="P13" i="14"/>
  <c r="P51" i="14" s="1"/>
  <c r="P12" i="14"/>
  <c r="Q12" i="14" s="1"/>
  <c r="P11" i="14"/>
  <c r="Q11" i="14" s="1"/>
  <c r="Q10" i="14"/>
  <c r="P10" i="14"/>
  <c r="Q9" i="14"/>
  <c r="Q8" i="14"/>
  <c r="K8" i="14"/>
  <c r="Q7" i="14"/>
  <c r="O38" i="12"/>
  <c r="P38" i="12" s="1"/>
  <c r="N38" i="12"/>
  <c r="L38" i="12"/>
  <c r="K38" i="12"/>
  <c r="J38" i="12"/>
  <c r="I38" i="12"/>
  <c r="H38" i="12"/>
  <c r="M37" i="12"/>
  <c r="L37" i="12"/>
  <c r="K37" i="12"/>
  <c r="J37" i="12"/>
  <c r="I37" i="12"/>
  <c r="O36" i="12"/>
  <c r="P36" i="12" s="1"/>
  <c r="N36" i="12"/>
  <c r="M36" i="12"/>
  <c r="L36" i="12"/>
  <c r="J36" i="12"/>
  <c r="I36" i="12"/>
  <c r="H36" i="12"/>
  <c r="L35" i="12"/>
  <c r="P34" i="12"/>
  <c r="N34" i="12"/>
  <c r="M34" i="12"/>
  <c r="L34" i="12"/>
  <c r="K34" i="12"/>
  <c r="J34" i="12"/>
  <c r="I34" i="12"/>
  <c r="H34" i="12"/>
  <c r="Q34" i="12" s="1"/>
  <c r="P33" i="12"/>
  <c r="Q33" i="12" s="1"/>
  <c r="Q32" i="12"/>
  <c r="P32" i="12"/>
  <c r="P31" i="12"/>
  <c r="Q31" i="12" s="1"/>
  <c r="Q30" i="12"/>
  <c r="P30" i="12"/>
  <c r="P29" i="12"/>
  <c r="Q29" i="12" s="1"/>
  <c r="Q28" i="12"/>
  <c r="P28" i="12"/>
  <c r="P27" i="12"/>
  <c r="Q27" i="12" s="1"/>
  <c r="Q26" i="12"/>
  <c r="P26" i="12"/>
  <c r="P25" i="12"/>
  <c r="Q25" i="12" s="1"/>
  <c r="N23" i="12"/>
  <c r="N35" i="12" s="1"/>
  <c r="M23" i="12"/>
  <c r="M35" i="12" s="1"/>
  <c r="L23" i="12"/>
  <c r="J23" i="12"/>
  <c r="J35" i="12" s="1"/>
  <c r="I23" i="12"/>
  <c r="I35" i="12" s="1"/>
  <c r="P22" i="12"/>
  <c r="Q22" i="12" s="1"/>
  <c r="Q21" i="12"/>
  <c r="Q20" i="12"/>
  <c r="P19" i="12"/>
  <c r="Q19" i="12" s="1"/>
  <c r="Q18" i="12"/>
  <c r="M18" i="12"/>
  <c r="M38" i="12" s="1"/>
  <c r="Q17" i="12"/>
  <c r="P16" i="12"/>
  <c r="Q16" i="12" s="1"/>
  <c r="O16" i="12"/>
  <c r="O37" i="12" s="1"/>
  <c r="P37" i="12" s="1"/>
  <c r="N16" i="12"/>
  <c r="N37" i="12" s="1"/>
  <c r="P15" i="12"/>
  <c r="Q15" i="12" s="1"/>
  <c r="P14" i="12"/>
  <c r="K14" i="12"/>
  <c r="Q14" i="12" s="1"/>
  <c r="Q13" i="12"/>
  <c r="P13" i="12"/>
  <c r="P12" i="12"/>
  <c r="H12" i="12"/>
  <c r="H23" i="12" s="1"/>
  <c r="P11" i="12"/>
  <c r="Q11" i="12" s="1"/>
  <c r="Q10" i="12"/>
  <c r="Q9" i="12"/>
  <c r="P9" i="12"/>
  <c r="Q8" i="12"/>
  <c r="Q6" i="12"/>
  <c r="K114" i="10"/>
  <c r="J114" i="10"/>
  <c r="I114" i="10"/>
  <c r="O113" i="10"/>
  <c r="N113" i="10"/>
  <c r="M113" i="10"/>
  <c r="L113" i="10"/>
  <c r="H113" i="10"/>
  <c r="O112" i="10"/>
  <c r="N112" i="10"/>
  <c r="J112" i="10"/>
  <c r="I112" i="10"/>
  <c r="H112" i="10"/>
  <c r="O110" i="10"/>
  <c r="N110" i="10"/>
  <c r="M110" i="10"/>
  <c r="K110" i="10"/>
  <c r="J110" i="10"/>
  <c r="J111" i="10" s="1"/>
  <c r="I110" i="10"/>
  <c r="P109" i="10"/>
  <c r="Q109" i="10" s="1"/>
  <c r="P108" i="10"/>
  <c r="Q108" i="10" s="1"/>
  <c r="P107" i="10"/>
  <c r="Q107" i="10" s="1"/>
  <c r="Q106" i="10"/>
  <c r="P106" i="10"/>
  <c r="P105" i="10"/>
  <c r="Q105" i="10" s="1"/>
  <c r="Q104" i="10"/>
  <c r="P104" i="10"/>
  <c r="P103" i="10"/>
  <c r="Q103" i="10" s="1"/>
  <c r="Q102" i="10"/>
  <c r="P102" i="10"/>
  <c r="P101" i="10"/>
  <c r="Q101" i="10" s="1"/>
  <c r="L100" i="10"/>
  <c r="L110" i="10" s="1"/>
  <c r="H100" i="10"/>
  <c r="Q100" i="10" s="1"/>
  <c r="Q99" i="10"/>
  <c r="Q98" i="10"/>
  <c r="P97" i="10"/>
  <c r="Q97" i="10" s="1"/>
  <c r="Q96" i="10"/>
  <c r="P96" i="10"/>
  <c r="P95" i="10"/>
  <c r="Q95" i="10" s="1"/>
  <c r="Q94" i="10"/>
  <c r="P94" i="10"/>
  <c r="P93" i="10"/>
  <c r="Q93" i="10" s="1"/>
  <c r="Q92" i="10"/>
  <c r="P91" i="10"/>
  <c r="Q91" i="10" s="1"/>
  <c r="P90" i="10"/>
  <c r="P110" i="10" s="1"/>
  <c r="J90" i="10"/>
  <c r="J113" i="10" s="1"/>
  <c r="Q89" i="10"/>
  <c r="J87" i="10"/>
  <c r="H87" i="10"/>
  <c r="P86" i="10"/>
  <c r="Q86" i="10" s="1"/>
  <c r="P85" i="10"/>
  <c r="Q85" i="10" s="1"/>
  <c r="P84" i="10"/>
  <c r="Q84" i="10" s="1"/>
  <c r="P83" i="10"/>
  <c r="Q83" i="10" s="1"/>
  <c r="Q82" i="10"/>
  <c r="P82" i="10"/>
  <c r="P81" i="10"/>
  <c r="Q81" i="10" s="1"/>
  <c r="P80" i="10"/>
  <c r="O80" i="10"/>
  <c r="O87" i="10" s="1"/>
  <c r="N80" i="10"/>
  <c r="N87" i="10" s="1"/>
  <c r="M80" i="10"/>
  <c r="M114" i="10" s="1"/>
  <c r="L80" i="10"/>
  <c r="Q80" i="10" s="1"/>
  <c r="P79" i="10"/>
  <c r="Q79" i="10" s="1"/>
  <c r="Q78" i="10"/>
  <c r="P78" i="10"/>
  <c r="P77" i="10"/>
  <c r="Q77" i="10" s="1"/>
  <c r="Q76" i="10"/>
  <c r="Q75" i="10"/>
  <c r="P74" i="10"/>
  <c r="Q74" i="10" s="1"/>
  <c r="Q73" i="10"/>
  <c r="P73" i="10"/>
  <c r="Q72" i="10"/>
  <c r="Q71" i="10"/>
  <c r="Q70" i="10"/>
  <c r="Q69" i="10"/>
  <c r="L68" i="10"/>
  <c r="Q68" i="10" s="1"/>
  <c r="P67" i="10"/>
  <c r="Q67" i="10" s="1"/>
  <c r="P66" i="10"/>
  <c r="Q66" i="10" s="1"/>
  <c r="Q65" i="10"/>
  <c r="Q64" i="10"/>
  <c r="Q63" i="10"/>
  <c r="Q62" i="10"/>
  <c r="Q61" i="10"/>
  <c r="Q60" i="10"/>
  <c r="Q59" i="10"/>
  <c r="Q58" i="10"/>
  <c r="M58" i="10"/>
  <c r="M112" i="10" s="1"/>
  <c r="K58" i="10"/>
  <c r="P57" i="10"/>
  <c r="Q57" i="10" s="1"/>
  <c r="Q56" i="10"/>
  <c r="P56" i="10"/>
  <c r="P55" i="10"/>
  <c r="Q55" i="10" s="1"/>
  <c r="Q54" i="10"/>
  <c r="P54" i="10"/>
  <c r="P53" i="10"/>
  <c r="Q53" i="10" s="1"/>
  <c r="Q52" i="10"/>
  <c r="P52" i="10"/>
  <c r="P51" i="10"/>
  <c r="P87" i="10" s="1"/>
  <c r="Q50" i="10"/>
  <c r="Q49" i="10"/>
  <c r="K48" i="10"/>
  <c r="K87" i="10" s="1"/>
  <c r="Q47" i="10"/>
  <c r="P46" i="10"/>
  <c r="Q46" i="10" s="1"/>
  <c r="Q45" i="10"/>
  <c r="Q44" i="10"/>
  <c r="P44" i="10"/>
  <c r="Q43" i="10"/>
  <c r="Q42" i="10"/>
  <c r="L42" i="10"/>
  <c r="I42" i="10"/>
  <c r="I113" i="10" s="1"/>
  <c r="H42" i="10"/>
  <c r="Q41" i="10"/>
  <c r="O39" i="10"/>
  <c r="N39" i="10"/>
  <c r="J39" i="10"/>
  <c r="I39" i="10"/>
  <c r="H39" i="10"/>
  <c r="Q38" i="10"/>
  <c r="Q37" i="10"/>
  <c r="N37" i="10"/>
  <c r="Q36" i="10"/>
  <c r="Q35" i="10"/>
  <c r="Q34" i="10"/>
  <c r="Q33" i="10"/>
  <c r="Q32" i="10"/>
  <c r="Q31" i="10"/>
  <c r="Q30" i="10"/>
  <c r="Q29" i="10"/>
  <c r="P28" i="10"/>
  <c r="Q28" i="10" s="1"/>
  <c r="Q27" i="10"/>
  <c r="P27" i="10"/>
  <c r="K27" i="10"/>
  <c r="P26" i="10"/>
  <c r="Q26" i="10" s="1"/>
  <c r="L26" i="10"/>
  <c r="L112" i="10" s="1"/>
  <c r="K26" i="10"/>
  <c r="P25" i="10"/>
  <c r="Q25" i="10" s="1"/>
  <c r="Q24" i="10"/>
  <c r="P24" i="10"/>
  <c r="P23" i="10"/>
  <c r="Q23" i="10" s="1"/>
  <c r="Q22" i="10"/>
  <c r="P22" i="10"/>
  <c r="Q21" i="10"/>
  <c r="Q20" i="10"/>
  <c r="Q19" i="10"/>
  <c r="P19" i="10"/>
  <c r="P18" i="10"/>
  <c r="Q18" i="10" s="1"/>
  <c r="Q17" i="10"/>
  <c r="P17" i="10"/>
  <c r="P16" i="10"/>
  <c r="Q16" i="10" s="1"/>
  <c r="P15" i="10"/>
  <c r="M15" i="10"/>
  <c r="M39" i="10" s="1"/>
  <c r="Q14" i="10"/>
  <c r="Q13" i="10"/>
  <c r="P13" i="10"/>
  <c r="Q12" i="10"/>
  <c r="Q11" i="10"/>
  <c r="Q10" i="10"/>
  <c r="P10" i="10"/>
  <c r="P9" i="10"/>
  <c r="Q9" i="10" s="1"/>
  <c r="K9" i="10"/>
  <c r="K113" i="10" s="1"/>
  <c r="P8" i="10"/>
  <c r="Q8" i="10" s="1"/>
  <c r="Q7" i="10"/>
  <c r="P7" i="10"/>
  <c r="P112" i="10" s="1"/>
  <c r="K7" i="10"/>
  <c r="K112" i="10" s="1"/>
  <c r="O54" i="8"/>
  <c r="P54" i="8" s="1"/>
  <c r="N54" i="8"/>
  <c r="M54" i="8"/>
  <c r="L54" i="8"/>
  <c r="K54" i="8"/>
  <c r="J54" i="8"/>
  <c r="I54" i="8"/>
  <c r="H54" i="8"/>
  <c r="Q54" i="8" s="1"/>
  <c r="O53" i="8"/>
  <c r="P53" i="8" s="1"/>
  <c r="N53" i="8"/>
  <c r="M53" i="8"/>
  <c r="L53" i="8"/>
  <c r="K53" i="8"/>
  <c r="J53" i="8"/>
  <c r="I53" i="8"/>
  <c r="H53" i="8"/>
  <c r="Q53" i="8" s="1"/>
  <c r="O52" i="8"/>
  <c r="P52" i="8" s="1"/>
  <c r="N52" i="8"/>
  <c r="M52" i="8"/>
  <c r="K52" i="8"/>
  <c r="J52" i="8"/>
  <c r="I52" i="8"/>
  <c r="H52" i="8"/>
  <c r="O50" i="8"/>
  <c r="O51" i="8" s="1"/>
  <c r="P51" i="8" s="1"/>
  <c r="N50" i="8"/>
  <c r="N51" i="8" s="1"/>
  <c r="M50" i="8"/>
  <c r="M51" i="8" s="1"/>
  <c r="K50" i="8"/>
  <c r="K51" i="8" s="1"/>
  <c r="J50" i="8"/>
  <c r="J51" i="8" s="1"/>
  <c r="I50" i="8"/>
  <c r="I51" i="8" s="1"/>
  <c r="H50" i="8"/>
  <c r="P49" i="8"/>
  <c r="Q49" i="8" s="1"/>
  <c r="P48" i="8"/>
  <c r="Q48" i="8" s="1"/>
  <c r="Q47" i="8"/>
  <c r="P47" i="8"/>
  <c r="Q46" i="8"/>
  <c r="P46" i="8"/>
  <c r="Q45" i="8"/>
  <c r="P45" i="8"/>
  <c r="Q44" i="8"/>
  <c r="P44" i="8"/>
  <c r="Q43" i="8"/>
  <c r="P43" i="8"/>
  <c r="Q42" i="8"/>
  <c r="Q41" i="8"/>
  <c r="Q40" i="8"/>
  <c r="P40" i="8"/>
  <c r="L39" i="8"/>
  <c r="Q39" i="8" s="1"/>
  <c r="Q38" i="8"/>
  <c r="P38" i="8"/>
  <c r="P37" i="8"/>
  <c r="Q37" i="8" s="1"/>
  <c r="Q36" i="8"/>
  <c r="P36" i="8"/>
  <c r="P35" i="8"/>
  <c r="Q35" i="8" s="1"/>
  <c r="Q34" i="8"/>
  <c r="P34" i="8"/>
  <c r="Q33" i="8"/>
  <c r="P32" i="8"/>
  <c r="Q32" i="8" s="1"/>
  <c r="P31" i="8"/>
  <c r="Q31" i="8" s="1"/>
  <c r="P30" i="8"/>
  <c r="Q30" i="8" s="1"/>
  <c r="P29" i="8"/>
  <c r="Q29" i="8" s="1"/>
  <c r="Q28" i="8"/>
  <c r="P28" i="8"/>
  <c r="P27" i="8"/>
  <c r="Q27" i="8" s="1"/>
  <c r="Q26" i="8"/>
  <c r="Q25" i="8"/>
  <c r="Q24" i="8"/>
  <c r="Q23" i="8"/>
  <c r="Q22" i="8"/>
  <c r="P22" i="8"/>
  <c r="P21" i="8"/>
  <c r="Q21" i="8" s="1"/>
  <c r="Q20" i="8"/>
  <c r="Q19" i="8"/>
  <c r="Q18" i="8"/>
  <c r="P17" i="8"/>
  <c r="Q17" i="8" s="1"/>
  <c r="P16" i="8"/>
  <c r="Q16" i="8" s="1"/>
  <c r="P15" i="8"/>
  <c r="Q15" i="8" s="1"/>
  <c r="Q14" i="8"/>
  <c r="P14" i="8"/>
  <c r="Q13" i="8"/>
  <c r="Q12" i="8"/>
  <c r="Q11" i="8"/>
  <c r="P10" i="8"/>
  <c r="Q10" i="8" s="1"/>
  <c r="Q9" i="8"/>
  <c r="Q8" i="8"/>
  <c r="Q7" i="8"/>
  <c r="P7" i="8"/>
  <c r="D7" i="6"/>
  <c r="Q32" i="4"/>
  <c r="P32" i="4"/>
  <c r="O32" i="4"/>
  <c r="N32" i="4"/>
  <c r="M32" i="4"/>
  <c r="L32" i="4"/>
  <c r="Q28" i="4"/>
  <c r="O20" i="4"/>
  <c r="P20" i="4" s="1"/>
  <c r="Q20" i="4" s="1"/>
  <c r="N20" i="4"/>
  <c r="M20" i="4"/>
  <c r="L20" i="4"/>
  <c r="N19" i="4"/>
  <c r="O19" i="4" s="1"/>
  <c r="P19" i="4" s="1"/>
  <c r="M19" i="4"/>
  <c r="L19" i="4"/>
  <c r="P16" i="4"/>
  <c r="Q16" i="4" s="1"/>
  <c r="O16" i="4"/>
  <c r="N16" i="4"/>
  <c r="M16" i="4"/>
  <c r="O12" i="4"/>
  <c r="P12" i="4" s="1"/>
  <c r="Q12" i="4" s="1"/>
  <c r="N12" i="4"/>
  <c r="M12" i="4"/>
  <c r="L8" i="4"/>
  <c r="M31" i="3"/>
  <c r="L31" i="3"/>
  <c r="L30" i="3"/>
  <c r="M30" i="3" s="1"/>
  <c r="M29" i="3"/>
  <c r="L28" i="3"/>
  <c r="L27" i="3" s="1"/>
  <c r="K27" i="3"/>
  <c r="J27" i="3"/>
  <c r="I27" i="3"/>
  <c r="H27" i="3"/>
  <c r="G27" i="3"/>
  <c r="F27" i="3"/>
  <c r="E27" i="3"/>
  <c r="M27" i="3" s="1"/>
  <c r="D27" i="3"/>
  <c r="M26" i="3"/>
  <c r="L25" i="3"/>
  <c r="L9" i="3" s="1"/>
  <c r="M24" i="3"/>
  <c r="L23" i="3"/>
  <c r="M23" i="3" s="1"/>
  <c r="K22" i="3"/>
  <c r="L22" i="3" s="1"/>
  <c r="J22" i="3"/>
  <c r="I22" i="3"/>
  <c r="H22" i="3"/>
  <c r="G22" i="3"/>
  <c r="F22" i="3"/>
  <c r="E22" i="3"/>
  <c r="M22" i="3" s="1"/>
  <c r="D22" i="3"/>
  <c r="M21" i="3"/>
  <c r="M20" i="3"/>
  <c r="J19" i="3"/>
  <c r="M18" i="3"/>
  <c r="L18" i="3"/>
  <c r="L19" i="3" s="1"/>
  <c r="K18" i="3"/>
  <c r="K19" i="3" s="1"/>
  <c r="L17" i="3"/>
  <c r="M17" i="3" s="1"/>
  <c r="J16" i="3"/>
  <c r="I16" i="3"/>
  <c r="H16" i="3"/>
  <c r="G16" i="3"/>
  <c r="F16" i="3"/>
  <c r="E16" i="3"/>
  <c r="D16" i="3"/>
  <c r="M15" i="3"/>
  <c r="M14" i="3"/>
  <c r="M13" i="3"/>
  <c r="L12" i="3"/>
  <c r="M12" i="3" s="1"/>
  <c r="K11" i="3"/>
  <c r="L11" i="3" s="1"/>
  <c r="J11" i="3"/>
  <c r="I11" i="3"/>
  <c r="H11" i="3"/>
  <c r="G11" i="3"/>
  <c r="F11" i="3"/>
  <c r="E11" i="3"/>
  <c r="D11" i="3"/>
  <c r="K10" i="3"/>
  <c r="L10" i="3" s="1"/>
  <c r="J10" i="3"/>
  <c r="I10" i="3"/>
  <c r="H10" i="3"/>
  <c r="G10" i="3"/>
  <c r="F10" i="3"/>
  <c r="E10" i="3"/>
  <c r="D10" i="3"/>
  <c r="K9" i="3"/>
  <c r="J9" i="3"/>
  <c r="I9" i="3"/>
  <c r="H9" i="3"/>
  <c r="G9" i="3"/>
  <c r="F9" i="3"/>
  <c r="E9" i="3"/>
  <c r="M9" i="3" s="1"/>
  <c r="D9" i="3"/>
  <c r="J8" i="3"/>
  <c r="I8" i="3"/>
  <c r="H8" i="3"/>
  <c r="G8" i="3"/>
  <c r="G5" i="3" s="1"/>
  <c r="F8" i="3"/>
  <c r="E8" i="3"/>
  <c r="D8" i="3"/>
  <c r="M7" i="3"/>
  <c r="L7" i="3"/>
  <c r="K7" i="3"/>
  <c r="J7" i="3"/>
  <c r="J5" i="3"/>
  <c r="I5" i="3"/>
  <c r="H5" i="3"/>
  <c r="F5" i="3"/>
  <c r="E5" i="3"/>
  <c r="D5" i="3"/>
  <c r="P26" i="2"/>
  <c r="Q26" i="2" s="1"/>
  <c r="K25" i="2"/>
  <c r="K10" i="2" s="1"/>
  <c r="K5" i="2" s="1"/>
  <c r="J25" i="2"/>
  <c r="I25" i="2"/>
  <c r="I22" i="2" s="1"/>
  <c r="P24" i="2"/>
  <c r="P22" i="2" s="1"/>
  <c r="O24" i="2"/>
  <c r="M24" i="2"/>
  <c r="M22" i="2" s="1"/>
  <c r="P23" i="2"/>
  <c r="Q23" i="2" s="1"/>
  <c r="O22" i="2"/>
  <c r="N22" i="2"/>
  <c r="L22" i="2"/>
  <c r="J22" i="2"/>
  <c r="H22" i="2"/>
  <c r="Q21" i="2"/>
  <c r="Q20" i="2"/>
  <c r="P20" i="2"/>
  <c r="O19" i="2"/>
  <c r="P19" i="2" s="1"/>
  <c r="N19" i="2"/>
  <c r="M19" i="2"/>
  <c r="L19" i="2"/>
  <c r="K19" i="2"/>
  <c r="J19" i="2"/>
  <c r="I19" i="2"/>
  <c r="H19" i="2"/>
  <c r="Q19" i="2" s="1"/>
  <c r="Q18" i="2"/>
  <c r="P17" i="2"/>
  <c r="Q17" i="2" s="1"/>
  <c r="P16" i="2"/>
  <c r="Q16" i="2" s="1"/>
  <c r="P15" i="2"/>
  <c r="O15" i="2"/>
  <c r="N15" i="2"/>
  <c r="M15" i="2"/>
  <c r="L15" i="2"/>
  <c r="K15" i="2"/>
  <c r="J15" i="2"/>
  <c r="I15" i="2"/>
  <c r="H15" i="2"/>
  <c r="Q15" i="2" s="1"/>
  <c r="P14" i="2"/>
  <c r="Q14" i="2" s="1"/>
  <c r="P13" i="2"/>
  <c r="Q13" i="2" s="1"/>
  <c r="P12" i="2"/>
  <c r="Q12" i="2" s="1"/>
  <c r="O11" i="2"/>
  <c r="P11" i="2" s="1"/>
  <c r="N11" i="2"/>
  <c r="M11" i="2"/>
  <c r="L11" i="2"/>
  <c r="K11" i="2"/>
  <c r="J11" i="2"/>
  <c r="I11" i="2"/>
  <c r="H11" i="2"/>
  <c r="P10" i="2"/>
  <c r="O10" i="2"/>
  <c r="N10" i="2"/>
  <c r="M10" i="2"/>
  <c r="M5" i="2" s="1"/>
  <c r="L10" i="2"/>
  <c r="L5" i="2" s="1"/>
  <c r="J10" i="2"/>
  <c r="I10" i="2"/>
  <c r="I5" i="2" s="1"/>
  <c r="H10" i="2"/>
  <c r="Q10" i="2" s="1"/>
  <c r="O9" i="2"/>
  <c r="P9" i="2" s="1"/>
  <c r="N9" i="2"/>
  <c r="N5" i="2" s="1"/>
  <c r="M9" i="2"/>
  <c r="L9" i="2"/>
  <c r="K9" i="2"/>
  <c r="J9" i="2"/>
  <c r="J5" i="2" s="1"/>
  <c r="I9" i="2"/>
  <c r="H9" i="2"/>
  <c r="P8" i="2"/>
  <c r="Q8" i="2" s="1"/>
  <c r="M8" i="2"/>
  <c r="O7" i="2"/>
  <c r="N7" i="2"/>
  <c r="M7" i="2"/>
  <c r="L7" i="2"/>
  <c r="K7" i="2"/>
  <c r="J7" i="2"/>
  <c r="I7" i="2"/>
  <c r="H7" i="2"/>
  <c r="Q6" i="2"/>
  <c r="P6" i="2"/>
  <c r="O5" i="2"/>
  <c r="Q51" i="14" l="1"/>
  <c r="I52" i="14"/>
  <c r="I50" i="14"/>
  <c r="J52" i="14"/>
  <c r="J50" i="14"/>
  <c r="H52" i="14"/>
  <c r="H50" i="14"/>
  <c r="Q13" i="14"/>
  <c r="Q41" i="14" s="1"/>
  <c r="Q22" i="14"/>
  <c r="P33" i="14"/>
  <c r="Q33" i="14" s="1"/>
  <c r="L41" i="14"/>
  <c r="L50" i="14" s="1"/>
  <c r="Q47" i="14"/>
  <c r="Q49" i="14"/>
  <c r="K50" i="14"/>
  <c r="Q48" i="14"/>
  <c r="H35" i="12"/>
  <c r="Q36" i="12"/>
  <c r="Q38" i="12"/>
  <c r="K36" i="12"/>
  <c r="Q12" i="12"/>
  <c r="K23" i="12"/>
  <c r="K35" i="12" s="1"/>
  <c r="O23" i="12"/>
  <c r="H37" i="12"/>
  <c r="Q37" i="12" s="1"/>
  <c r="N111" i="10"/>
  <c r="O111" i="10"/>
  <c r="Q113" i="10"/>
  <c r="P111" i="10"/>
  <c r="Q112" i="10"/>
  <c r="L87" i="10"/>
  <c r="L111" i="10" s="1"/>
  <c r="P113" i="10"/>
  <c r="K39" i="10"/>
  <c r="K111" i="10" s="1"/>
  <c r="Q48" i="10"/>
  <c r="Q51" i="10"/>
  <c r="I87" i="10"/>
  <c r="I111" i="10" s="1"/>
  <c r="M87" i="10"/>
  <c r="M111" i="10" s="1"/>
  <c r="Q90" i="10"/>
  <c r="O114" i="10"/>
  <c r="P114" i="10" s="1"/>
  <c r="N114" i="10"/>
  <c r="L39" i="10"/>
  <c r="P39" i="10"/>
  <c r="H110" i="10"/>
  <c r="H114" i="10"/>
  <c r="L114" i="10"/>
  <c r="Q15" i="10"/>
  <c r="Q39" i="10" s="1"/>
  <c r="H51" i="8"/>
  <c r="L50" i="8"/>
  <c r="L51" i="8" s="1"/>
  <c r="P50" i="8"/>
  <c r="L52" i="8"/>
  <c r="Q52" i="8" s="1"/>
  <c r="M10" i="3"/>
  <c r="M19" i="3"/>
  <c r="M16" i="3" s="1"/>
  <c r="K8" i="3"/>
  <c r="K5" i="3" s="1"/>
  <c r="K16" i="3"/>
  <c r="M11" i="3"/>
  <c r="L16" i="3"/>
  <c r="L8" i="3"/>
  <c r="L5" i="3" s="1"/>
  <c r="M8" i="3"/>
  <c r="M5" i="3" s="1"/>
  <c r="M25" i="3"/>
  <c r="M28" i="3"/>
  <c r="Q9" i="2"/>
  <c r="Q11" i="2"/>
  <c r="Q22" i="2"/>
  <c r="H5" i="2"/>
  <c r="P7" i="2"/>
  <c r="P5" i="2" s="1"/>
  <c r="K22" i="2"/>
  <c r="Q24" i="2"/>
  <c r="Q25" i="2"/>
  <c r="P41" i="14" l="1"/>
  <c r="P50" i="14" s="1"/>
  <c r="P52" i="14" s="1"/>
  <c r="Q50" i="14"/>
  <c r="Q52" i="14" s="1"/>
  <c r="O35" i="12"/>
  <c r="P35" i="12" s="1"/>
  <c r="P23" i="12"/>
  <c r="Q23" i="12"/>
  <c r="Q35" i="12"/>
  <c r="Q87" i="10"/>
  <c r="Q114" i="10"/>
  <c r="Q110" i="10"/>
  <c r="H111" i="10"/>
  <c r="Q111" i="10" s="1"/>
  <c r="Q51" i="8"/>
  <c r="Q50" i="8"/>
  <c r="Q7" i="2"/>
  <c r="Q5" i="2"/>
</calcChain>
</file>

<file path=xl/sharedStrings.xml><?xml version="1.0" encoding="utf-8"?>
<sst xmlns="http://schemas.openxmlformats.org/spreadsheetml/2006/main" count="1745" uniqueCount="574">
  <si>
    <t>Приложение № 1
к муниципальной программе 
«Система образования 
города Дивногорска 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</si>
  <si>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</si>
  <si>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</si>
  <si>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</si>
  <si>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</si>
  <si>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</si>
  <si>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</si>
  <si>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</si>
  <si>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</si>
  <si>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</si>
  <si>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</si>
  <si>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</si>
  <si>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</si>
  <si>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</si>
  <si>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</si>
  <si>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</si>
  <si>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</si>
  <si>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</si>
  <si>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</si>
  <si>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</si>
  <si>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</si>
  <si>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МСКУ "МЦБ"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</si>
  <si>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</si>
  <si>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</si>
  <si>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</si>
  <si>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</si>
  <si>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</si>
  <si>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</si>
  <si>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</si>
  <si>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</si>
  <si>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</si>
  <si>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</si>
  <si>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</si>
  <si>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Начальник отдела образования администрации города Дивногорска</t>
  </si>
  <si>
    <t>Г.В.Кабацура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</si>
  <si>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</si>
  <si>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</si>
  <si>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</si>
  <si>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</si>
  <si>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</si>
  <si>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</si>
  <si>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</si>
  <si>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</si>
  <si>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</si>
  <si>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</si>
  <si>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</si>
  <si>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</si>
  <si>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</si>
  <si>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</si>
  <si>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</si>
  <si>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Всего</t>
  </si>
  <si>
    <t>в том числе:</t>
  </si>
  <si>
    <t xml:space="preserve">федеральный бюджет 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</si>
  <si>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</si>
  <si>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</si>
  <si>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</si>
  <si>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</si>
  <si>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</si>
  <si>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</si>
  <si>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</si>
  <si>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</si>
  <si>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</si>
  <si>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</si>
  <si>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</si>
  <si>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>Приложение № 3
к муниципальной программе 
«Система образования 
города Дивногорска 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</si>
  <si>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</si>
  <si>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</si>
  <si>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</si>
  <si>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</si>
  <si>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</si>
  <si>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</si>
  <si>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</si>
  <si>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</si>
  <si>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</si>
  <si>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</si>
  <si>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</si>
  <si>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</si>
  <si>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</si>
  <si>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</si>
  <si>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</si>
  <si>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</si>
  <si>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</si>
  <si>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</si>
  <si>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</si>
  <si>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</si>
  <si>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</si>
  <si>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</si>
  <si>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</si>
  <si>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</si>
  <si>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</si>
  <si>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</si>
  <si>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</si>
  <si>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</si>
  <si>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</si>
  <si>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</si>
  <si>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</si>
  <si>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</si>
  <si>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</si>
  <si>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</si>
  <si>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</si>
  <si>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</si>
  <si>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</si>
  <si>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</si>
  <si>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</si>
  <si>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</si>
  <si>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</si>
  <si>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</si>
  <si>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</si>
  <si>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</si>
  <si>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</si>
  <si>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</si>
  <si>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</si>
  <si>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</si>
  <si>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</si>
  <si>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</si>
  <si>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</si>
  <si>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</si>
  <si>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</si>
  <si>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</si>
  <si>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</si>
  <si>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</si>
  <si>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</si>
  <si>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</si>
  <si>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</si>
  <si>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</si>
  <si>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</si>
  <si>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</si>
  <si>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</si>
  <si>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</si>
  <si>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</si>
  <si>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</si>
  <si>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</si>
  <si>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</si>
  <si>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</si>
  <si>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</si>
  <si>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</si>
  <si>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</si>
  <si>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</si>
  <si>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</si>
  <si>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</si>
  <si>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</si>
  <si>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</si>
  <si>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</si>
  <si>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</si>
  <si>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</si>
  <si>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</si>
  <si>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</si>
  <si>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</si>
  <si>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</si>
  <si>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</si>
  <si>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</si>
  <si>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</si>
  <si>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</si>
  <si>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</si>
  <si>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</si>
  <si>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</si>
  <si>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</si>
  <si>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</si>
  <si>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</si>
  <si>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</si>
  <si>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7–18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</si>
  <si>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</si>
  <si>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</si>
  <si>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</si>
  <si>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</si>
  <si>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</si>
  <si>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</si>
  <si>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</si>
  <si>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</si>
  <si>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</si>
  <si>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</si>
  <si>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</si>
  <si>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</si>
  <si>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</si>
  <si>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</si>
  <si>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</si>
  <si>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</si>
  <si>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</si>
  <si>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</si>
  <si>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</si>
  <si>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</si>
  <si>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</si>
  <si>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</si>
  <si>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</si>
  <si>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</si>
  <si>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</si>
  <si>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</si>
  <si>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</si>
  <si>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</si>
  <si>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</si>
  <si>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</si>
  <si>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</si>
  <si>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</si>
  <si>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</si>
  <si>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</si>
  <si>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</si>
  <si>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</si>
  <si>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</si>
  <si>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</si>
  <si>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</si>
  <si>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</si>
  <si>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</si>
  <si>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</si>
  <si>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</si>
  <si>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</si>
  <si>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</si>
  <si>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</si>
  <si>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</si>
  <si>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</si>
  <si>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</si>
  <si>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</si>
  <si>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</si>
  <si>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</si>
  <si>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</si>
  <si>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</si>
  <si>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</si>
  <si>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</si>
  <si>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</si>
  <si>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</si>
  <si>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</si>
  <si>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</si>
  <si>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</si>
  <si>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</si>
  <si>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</si>
  <si>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</si>
  <si>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</si>
  <si>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</si>
  <si>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чел.</t>
  </si>
  <si>
    <t>127(6)</t>
  </si>
  <si>
    <t>125(5)</t>
  </si>
  <si>
    <t>123(7)</t>
  </si>
  <si>
    <t>85(57)</t>
  </si>
  <si>
    <t>87(59)</t>
  </si>
  <si>
    <t>87(55)</t>
  </si>
  <si>
    <t>89(57)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</si>
  <si>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</si>
  <si>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</si>
  <si>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</si>
  <si>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</si>
  <si>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</si>
  <si>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2013 год</t>
  </si>
  <si>
    <t>плановый период</t>
  </si>
  <si>
    <t>долгосрочный период</t>
  </si>
  <si>
    <t>2023 год</t>
  </si>
  <si>
    <t>ю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</si>
  <si>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</si>
  <si>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</si>
  <si>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</si>
  <si>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</si>
  <si>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</si>
  <si>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</si>
  <si>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</si>
  <si>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</si>
  <si>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</si>
  <si>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</si>
  <si>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t>Г.В. Кабацура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</si>
  <si>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</si>
  <si>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</si>
  <si>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</si>
  <si>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</si>
  <si>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</si>
  <si>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</si>
  <si>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</si>
  <si>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</si>
  <si>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</si>
  <si>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1726 детей получат услуги дошкольного образования</t>
  </si>
  <si>
    <t>612</t>
  </si>
  <si>
    <t>621</t>
  </si>
  <si>
    <t>622</t>
  </si>
  <si>
    <t>0110080710</t>
  </si>
  <si>
    <t>01100L0271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</si>
  <si>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</si>
  <si>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</si>
  <si>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</si>
  <si>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</si>
  <si>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</si>
  <si>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870</t>
  </si>
  <si>
    <t>0110074080</t>
  </si>
  <si>
    <t>011001047А, 0110010230, 0110010490</t>
  </si>
  <si>
    <t>011001047Б, 0110010230, 0110010490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</si>
  <si>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</si>
  <si>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</si>
  <si>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</si>
  <si>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</si>
  <si>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</si>
  <si>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12 зданий ДОУ соответствуют требованиям правил пожарной безопасности, строительным нормам и правилам, санитарным нормам и правилам</t>
  </si>
  <si>
    <t>0117744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</si>
  <si>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</si>
  <si>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</si>
  <si>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</si>
  <si>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</si>
  <si>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</si>
  <si>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</si>
  <si>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</si>
  <si>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</si>
  <si>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</si>
  <si>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</si>
  <si>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</si>
  <si>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</si>
  <si>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</si>
  <si>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3 ДОУ города содержится  43 детей без взимания родительской платы </t>
  </si>
  <si>
    <t>1.1.6</t>
  </si>
  <si>
    <t>Создание дополнительных мест в системе дошкольного образования детей (кр.б.)</t>
  </si>
  <si>
    <t>0117421</t>
  </si>
  <si>
    <t xml:space="preserve">Введено  135 дополнительных  мест для детей дошкольного возраста, в том  числе по годам:    
2014 - 84 мест;   
2015 - 51 мест    
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</si>
  <si>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</si>
  <si>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</si>
  <si>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</si>
  <si>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</si>
  <si>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</si>
  <si>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</si>
  <si>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</si>
  <si>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</si>
  <si>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</si>
  <si>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</si>
  <si>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</si>
  <si>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</si>
  <si>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</si>
  <si>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</si>
  <si>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</si>
  <si>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краевой бюджет</t>
  </si>
  <si>
    <t>местный бюджет</t>
  </si>
  <si>
    <t>внебюджет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</si>
  <si>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</si>
  <si>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</si>
  <si>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</si>
  <si>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</si>
  <si>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</si>
  <si>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</si>
  <si>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</si>
  <si>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</si>
  <si>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</si>
  <si>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</si>
  <si>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</si>
  <si>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</si>
  <si>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</si>
  <si>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</si>
  <si>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</si>
  <si>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</si>
  <si>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</si>
  <si>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</si>
  <si>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</si>
  <si>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</si>
  <si>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</si>
  <si>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</si>
  <si>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</si>
  <si>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</si>
  <si>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</si>
  <si>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</si>
  <si>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</si>
  <si>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</si>
  <si>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</si>
  <si>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</si>
  <si>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</si>
  <si>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</si>
  <si>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t>7 общеобразовательных учреждений и 2 учреждения дополнительного образования приняты муниципальной комиссией к началу нового учебного года</t>
  </si>
  <si>
    <t>0120075630</t>
  </si>
  <si>
    <t>01200S5630</t>
  </si>
  <si>
    <t>012E274300</t>
  </si>
  <si>
    <t>0120078400</t>
  </si>
  <si>
    <t>622,612</t>
  </si>
  <si>
    <t>01200S8400</t>
  </si>
  <si>
    <t>0120088130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</si>
  <si>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</si>
  <si>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</si>
  <si>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</si>
  <si>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</si>
  <si>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0120089150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</si>
  <si>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</si>
  <si>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</si>
  <si>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</si>
  <si>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</si>
  <si>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</si>
  <si>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</si>
  <si>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</si>
  <si>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612,622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</si>
  <si>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</si>
  <si>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</si>
  <si>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</si>
  <si>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</si>
  <si>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012E452100</t>
  </si>
  <si>
    <t>расходы на внедрение целевой модели образовательной среды (краевой бюджет)</t>
  </si>
  <si>
    <t>расходы на внедрение целевой модели образовательной среды (местный бюджет)</t>
  </si>
  <si>
    <t>012Е151690,    0120015980</t>
  </si>
  <si>
    <t>расходы на создание (обовление) МБТ для реализации основных и дополнитедльных прогграмм цифрового и гуманитарного профилей (краевой бюджет)</t>
  </si>
  <si>
    <t>расходы на создание (обовление) МБТ для реализации основных и дополнитедльных прогграмм цифрового и гуманитарного профилей (местный бюджет)</t>
  </si>
  <si>
    <t>012Е151690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</si>
  <si>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</si>
  <si>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</si>
  <si>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0120080710</t>
  </si>
  <si>
    <t>0128072</t>
  </si>
  <si>
    <t>0128081</t>
  </si>
  <si>
    <t>01200S031P</t>
  </si>
  <si>
    <t>01200S031M</t>
  </si>
  <si>
    <t>0128082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</si>
  <si>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</si>
  <si>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</si>
  <si>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</si>
  <si>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0703</t>
  </si>
  <si>
    <t>0121022</t>
  </si>
  <si>
    <t>0120074090</t>
  </si>
  <si>
    <t>012001047А, 012001038А, 0120010490</t>
  </si>
  <si>
    <t>012001047Б, 012001038А, 0120010490</t>
  </si>
  <si>
    <t>0120010230</t>
  </si>
  <si>
    <t>012001047К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</si>
  <si>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</si>
  <si>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</si>
  <si>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</si>
  <si>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</si>
  <si>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</si>
  <si>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</si>
  <si>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</si>
  <si>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</si>
  <si>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</si>
  <si>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</si>
  <si>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</si>
  <si>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</si>
  <si>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</si>
  <si>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</si>
  <si>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</si>
  <si>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</si>
  <si>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</si>
  <si>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</si>
  <si>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</si>
  <si>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</si>
  <si>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</si>
  <si>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</si>
  <si>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</si>
  <si>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</si>
  <si>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01200S031М</t>
  </si>
  <si>
    <t>0120010420</t>
  </si>
  <si>
    <t>0120010480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</si>
  <si>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</si>
  <si>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</si>
  <si>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</si>
  <si>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</si>
  <si>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</si>
  <si>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</si>
  <si>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</si>
  <si>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</si>
  <si>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</si>
  <si>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</si>
  <si>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</si>
  <si>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</si>
  <si>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</si>
  <si>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</si>
  <si>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</si>
  <si>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</si>
  <si>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</si>
  <si>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</si>
  <si>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</si>
  <si>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</si>
  <si>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</si>
  <si>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</si>
  <si>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</si>
  <si>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</si>
  <si>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</si>
  <si>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Итого по задаче 3</t>
  </si>
  <si>
    <t xml:space="preserve">Всего по подпрограмме в т.ч.: </t>
  </si>
  <si>
    <t xml:space="preserve">Начальник отдела образования администрации города Дивногорска 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</si>
  <si>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</si>
  <si>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</si>
  <si>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Задача №1. Обеспечить безопасный, комфортный и качественный отдых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</si>
  <si>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</si>
  <si>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</si>
  <si>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</si>
  <si>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</si>
  <si>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</si>
  <si>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</si>
  <si>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</si>
  <si>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</si>
  <si>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</si>
  <si>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</si>
  <si>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</si>
  <si>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</si>
  <si>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</si>
  <si>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868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</si>
  <si>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</si>
  <si>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</si>
  <si>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</si>
  <si>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</si>
  <si>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</si>
  <si>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</si>
  <si>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0137582; 0130073970, 01300S649Д</t>
  </si>
  <si>
    <t>612;240;320</t>
  </si>
  <si>
    <t>Предоставлены средства для оплаты стоимости продуктов питания или готовых блюд и их транспортировки для 868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</si>
  <si>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</si>
  <si>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(м.б.)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</si>
  <si>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</si>
  <si>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240,622</t>
  </si>
  <si>
    <r>
      <t>01300S397Г,</t>
    </r>
    <r>
      <rPr>
        <b/>
        <sz val="12"/>
        <rFont val="Times New Roman"/>
        <family val="1"/>
        <charset val="204"/>
      </rPr>
      <t xml:space="preserve"> 01300S397Ю,01300S649U</t>
    </r>
  </si>
  <si>
    <t>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</si>
  <si>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</si>
  <si>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</si>
  <si>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</si>
  <si>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</si>
  <si>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</si>
  <si>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0137583;  013007397Д, 0130073970, 0130076490</t>
  </si>
  <si>
    <t>320,240,612,622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</si>
  <si>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</si>
  <si>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</si>
  <si>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</si>
  <si>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</si>
  <si>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</si>
  <si>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</si>
  <si>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</si>
  <si>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</si>
  <si>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</si>
  <si>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</si>
  <si>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</si>
  <si>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</si>
  <si>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</si>
  <si>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240</t>
  </si>
  <si>
    <t>01300888780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</si>
  <si>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</si>
  <si>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</si>
  <si>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 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</si>
  <si>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</si>
  <si>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</si>
  <si>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1.11.</t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</si>
  <si>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</si>
  <si>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</si>
  <si>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</si>
  <si>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</si>
  <si>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</si>
  <si>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</si>
  <si>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</si>
  <si>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</si>
  <si>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</si>
  <si>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</si>
  <si>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</si>
  <si>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</si>
  <si>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</si>
  <si>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</si>
  <si>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</si>
  <si>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</si>
  <si>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</si>
  <si>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</si>
  <si>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</si>
  <si>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</si>
  <si>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</si>
  <si>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</si>
  <si>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</si>
  <si>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</si>
  <si>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</si>
  <si>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</si>
  <si>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</si>
  <si>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37 учреждений;</t>
  </si>
  <si>
    <t>0140080710</t>
  </si>
  <si>
    <t>0140010230, 0140010490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</si>
  <si>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</si>
  <si>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</si>
  <si>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</si>
  <si>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</si>
  <si>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</si>
  <si>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</si>
  <si>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</si>
  <si>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</si>
  <si>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</si>
  <si>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</si>
  <si>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</si>
  <si>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</si>
  <si>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</si>
  <si>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</si>
  <si>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</si>
  <si>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2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</si>
  <si>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</si>
  <si>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</si>
  <si>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</si>
  <si>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</si>
  <si>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</si>
  <si>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</si>
  <si>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0147587</t>
  </si>
  <si>
    <t>01400R0820, 0140075870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</si>
</sst>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_р_._-;\-* #,##0.0_р_._-;_-* &quot;-&quot;?_р_._-;_-@_-"/>
    <numFmt numFmtId="165" formatCode="_-* #,##0.0\ _₽_-;\-* #,##0.0\ _₽_-;_-* &quot;-&quot;?\ _₽_-;_-@_-"/>
    <numFmt numFmtId="166" formatCode="_-* #,##0.00_р_._-;\-* #,##0.00_р_._-;_-* &quot;-&quot;??_р_._-;_-@_-"/>
    <numFmt numFmtId="167" formatCode="0.0"/>
    <numFmt numFmtId="168" formatCode="#,##0.0"/>
    <numFmt numFmtId="169" formatCode="#,##0.0_ ;\-#,##0.0\ "/>
    <numFmt numFmtId="170" formatCode="_-* #,##0.00_р_._-;\-* #,##0.00_р_._-;_-* &quot;-&quot;?_р_._-;_-@_-"/>
  </numFmts>
  <fonts count="3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6" fontId="1" fillId="0" borderId="0" applyFont="0" applyFill="0" applyBorder="0" applyAlignment="0" applyProtection="0"/>
  </cellStyleXfs>
  <cellXfs count="459">
    <xf numFmtId="0" fontId="0" fillId="0" borderId="0" xfId="0"/>
    <xf numFmtId="0" fontId="2" fillId="0" borderId="0" xfId="1" applyFont="1"/>
    <xf numFmtId="0" fontId="3" fillId="0" borderId="0" xfId="1" applyFont="1" applyAlignment="1">
      <alignment vertical="top" wrapText="1"/>
    </xf>
    <xf numFmtId="0" fontId="3" fillId="0" borderId="0" xfId="1" applyFont="1" applyFill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/>
    </xf>
    <xf numFmtId="164" fontId="2" fillId="2" borderId="2" xfId="1" applyNumberFormat="1" applyFont="1" applyFill="1" applyBorder="1"/>
    <xf numFmtId="164" fontId="2" fillId="0" borderId="2" xfId="1" applyNumberFormat="1" applyFont="1" applyFill="1" applyBorder="1"/>
    <xf numFmtId="164" fontId="2" fillId="3" borderId="2" xfId="1" applyNumberFormat="1" applyFont="1" applyFill="1" applyBorder="1"/>
    <xf numFmtId="0" fontId="2" fillId="0" borderId="7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2" xfId="1" applyFont="1" applyBorder="1"/>
    <xf numFmtId="164" fontId="2" fillId="2" borderId="2" xfId="1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164" fontId="2" fillId="0" borderId="0" xfId="1" applyNumberFormat="1" applyFont="1" applyBorder="1" applyAlignment="1">
      <alignment horizontal="center" vertical="center"/>
    </xf>
    <xf numFmtId="0" fontId="2" fillId="4" borderId="2" xfId="1" applyFont="1" applyFill="1" applyBorder="1" applyAlignment="1">
      <alignment horizontal="left" vertical="center" wrapText="1"/>
    </xf>
    <xf numFmtId="49" fontId="2" fillId="4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0" borderId="2" xfId="1" applyFont="1" applyFill="1" applyBorder="1"/>
    <xf numFmtId="49" fontId="2" fillId="0" borderId="2" xfId="1" applyNumberFormat="1" applyFont="1" applyFill="1" applyBorder="1"/>
    <xf numFmtId="0" fontId="2" fillId="2" borderId="2" xfId="1" applyFont="1" applyFill="1" applyBorder="1"/>
    <xf numFmtId="164" fontId="2" fillId="3" borderId="2" xfId="1" applyNumberFormat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4" fontId="2" fillId="2" borderId="0" xfId="1" applyNumberFormat="1" applyFont="1" applyFill="1" applyAlignment="1">
      <alignment horizontal="center"/>
    </xf>
    <xf numFmtId="164" fontId="2" fillId="5" borderId="2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164" fontId="2" fillId="0" borderId="0" xfId="1" applyNumberFormat="1" applyFont="1"/>
    <xf numFmtId="164" fontId="2" fillId="0" borderId="0" xfId="1" applyNumberFormat="1" applyFont="1" applyFill="1"/>
    <xf numFmtId="0" fontId="2" fillId="0" borderId="0" xfId="1" applyFont="1" applyFill="1"/>
    <xf numFmtId="165" fontId="2" fillId="0" borderId="0" xfId="1" applyNumberFormat="1" applyFont="1" applyFill="1"/>
    <xf numFmtId="165" fontId="2" fillId="0" borderId="0" xfId="1" applyNumberFormat="1" applyFont="1"/>
    <xf numFmtId="0" fontId="5" fillId="0" borderId="0" xfId="1" applyFont="1" applyFill="1"/>
    <xf numFmtId="0" fontId="6" fillId="0" borderId="0" xfId="1" applyFont="1" applyFill="1" applyAlignment="1">
      <alignment vertical="top" wrapText="1"/>
    </xf>
    <xf numFmtId="0" fontId="6" fillId="0" borderId="0" xfId="1" applyFont="1" applyFill="1" applyAlignment="1">
      <alignment horizontal="left" vertical="top" wrapText="1"/>
    </xf>
    <xf numFmtId="0" fontId="4" fillId="0" borderId="1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vertical="top" wrapText="1"/>
    </xf>
    <xf numFmtId="4" fontId="2" fillId="2" borderId="2" xfId="2" applyNumberFormat="1" applyFont="1" applyFill="1" applyBorder="1" applyAlignment="1">
      <alignment horizontal="right" vertical="center" wrapText="1"/>
    </xf>
    <xf numFmtId="4" fontId="2" fillId="0" borderId="2" xfId="2" applyNumberFormat="1" applyFont="1" applyFill="1" applyBorder="1" applyAlignment="1">
      <alignment horizontal="right" vertical="center" wrapText="1"/>
    </xf>
    <xf numFmtId="0" fontId="6" fillId="2" borderId="2" xfId="1" applyFont="1" applyFill="1" applyBorder="1" applyAlignment="1">
      <alignment horizontal="left" vertical="top" wrapText="1" indent="1"/>
    </xf>
    <xf numFmtId="0" fontId="6" fillId="2" borderId="2" xfId="1" applyFont="1" applyFill="1" applyBorder="1" applyAlignment="1">
      <alignment horizontal="right" vertical="center" wrapText="1"/>
    </xf>
    <xf numFmtId="4" fontId="2" fillId="2" borderId="2" xfId="1" applyNumberFormat="1" applyFont="1" applyFill="1" applyBorder="1" applyAlignment="1">
      <alignment horizontal="right" vertical="center"/>
    </xf>
    <xf numFmtId="4" fontId="2" fillId="0" borderId="2" xfId="1" applyNumberFormat="1" applyFont="1" applyFill="1" applyBorder="1" applyAlignment="1">
      <alignment horizontal="right" vertical="center"/>
    </xf>
    <xf numFmtId="0" fontId="6" fillId="2" borderId="2" xfId="1" applyFont="1" applyFill="1" applyBorder="1" applyAlignment="1">
      <alignment horizontal="left" vertical="top" wrapText="1" indent="2"/>
    </xf>
    <xf numFmtId="0" fontId="2" fillId="0" borderId="8" xfId="1" applyFont="1" applyFill="1" applyBorder="1" applyAlignment="1">
      <alignment horizontal="center" vertical="center" wrapText="1"/>
    </xf>
    <xf numFmtId="4" fontId="2" fillId="3" borderId="2" xfId="2" applyNumberFormat="1" applyFont="1" applyFill="1" applyBorder="1" applyAlignment="1">
      <alignment horizontal="right" vertical="center" wrapText="1"/>
    </xf>
    <xf numFmtId="0" fontId="6" fillId="2" borderId="2" xfId="1" applyFont="1" applyFill="1" applyBorder="1" applyAlignment="1">
      <alignment horizontal="left" vertical="top" wrapText="1"/>
    </xf>
    <xf numFmtId="4" fontId="6" fillId="2" borderId="2" xfId="1" applyNumberFormat="1" applyFont="1" applyFill="1" applyBorder="1" applyAlignment="1">
      <alignment horizontal="right" vertical="center" wrapText="1"/>
    </xf>
    <xf numFmtId="4" fontId="2" fillId="5" borderId="2" xfId="2" applyNumberFormat="1" applyFont="1" applyFill="1" applyBorder="1" applyAlignment="1">
      <alignment horizontal="right" vertical="center" wrapText="1"/>
    </xf>
    <xf numFmtId="0" fontId="2" fillId="0" borderId="0" xfId="1" applyFont="1" applyFill="1" applyAlignment="1"/>
    <xf numFmtId="0" fontId="2" fillId="2" borderId="0" xfId="1" applyFont="1" applyFill="1" applyBorder="1" applyAlignment="1">
      <alignment wrapText="1"/>
    </xf>
    <xf numFmtId="0" fontId="2" fillId="2" borderId="0" xfId="1" applyFont="1" applyFill="1" applyBorder="1" applyAlignment="1"/>
    <xf numFmtId="0" fontId="2" fillId="2" borderId="0" xfId="1" applyFont="1" applyFill="1"/>
    <xf numFmtId="0" fontId="2" fillId="2" borderId="9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vertical="top" wrapText="1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4" fillId="0" borderId="3" xfId="1" applyFont="1" applyBorder="1" applyAlignment="1">
      <alignment horizontal="left" wrapText="1"/>
    </xf>
    <xf numFmtId="0" fontId="4" fillId="0" borderId="4" xfId="1" applyFont="1" applyBorder="1" applyAlignment="1">
      <alignment horizontal="left" wrapText="1"/>
    </xf>
    <xf numFmtId="0" fontId="4" fillId="0" borderId="5" xfId="1" applyFont="1" applyBorder="1" applyAlignment="1">
      <alignment horizontal="left" wrapText="1"/>
    </xf>
    <xf numFmtId="167" fontId="2" fillId="0" borderId="2" xfId="1" applyNumberFormat="1" applyFont="1" applyFill="1" applyBorder="1" applyAlignment="1">
      <alignment horizontal="center" vertical="center"/>
    </xf>
    <xf numFmtId="167" fontId="2" fillId="3" borderId="2" xfId="1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167" fontId="2" fillId="0" borderId="0" xfId="1" applyNumberFormat="1" applyFont="1"/>
    <xf numFmtId="0" fontId="2" fillId="0" borderId="2" xfId="1" applyFont="1" applyFill="1" applyBorder="1" applyAlignment="1">
      <alignment vertical="center"/>
    </xf>
    <xf numFmtId="167" fontId="2" fillId="0" borderId="2" xfId="1" applyNumberFormat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167" fontId="2" fillId="0" borderId="0" xfId="1" applyNumberFormat="1" applyFont="1" applyFill="1"/>
    <xf numFmtId="0" fontId="2" fillId="0" borderId="0" xfId="1" applyFont="1" applyAlignment="1">
      <alignment horizontal="right"/>
    </xf>
    <xf numFmtId="49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wrapText="1"/>
    </xf>
    <xf numFmtId="0" fontId="2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left" vertical="top" wrapText="1"/>
    </xf>
    <xf numFmtId="0" fontId="8" fillId="0" borderId="0" xfId="1" applyFont="1" applyFill="1"/>
    <xf numFmtId="0" fontId="4" fillId="0" borderId="0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 indent="1"/>
    </xf>
    <xf numFmtId="0" fontId="2" fillId="0" borderId="2" xfId="1" applyNumberFormat="1" applyFont="1" applyFill="1" applyBorder="1" applyAlignment="1">
      <alignment horizontal="center" vertical="center" wrapText="1"/>
    </xf>
    <xf numFmtId="2" fontId="2" fillId="2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2" fontId="2" fillId="0" borderId="2" xfId="1" applyNumberFormat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167" fontId="2" fillId="2" borderId="2" xfId="1" applyNumberFormat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horizontal="center" vertical="center" wrapText="1"/>
    </xf>
    <xf numFmtId="2" fontId="2" fillId="0" borderId="2" xfId="1" applyNumberFormat="1" applyFont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 wrapText="1" inden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top" wrapText="1" indent="1"/>
    </xf>
    <xf numFmtId="3" fontId="2" fillId="0" borderId="2" xfId="1" applyNumberFormat="1" applyFont="1" applyFill="1" applyBorder="1" applyAlignment="1">
      <alignment horizontal="center" vertical="center" wrapText="1"/>
    </xf>
    <xf numFmtId="49" fontId="2" fillId="3" borderId="2" xfId="1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top" wrapText="1" inden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top" wrapText="1"/>
    </xf>
    <xf numFmtId="0" fontId="2" fillId="3" borderId="2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2" xfId="1" applyFont="1" applyBorder="1" applyAlignment="1">
      <alignment horizontal="left" vertical="top" wrapText="1"/>
    </xf>
    <xf numFmtId="0" fontId="2" fillId="2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vertical="top" wrapText="1"/>
    </xf>
    <xf numFmtId="0" fontId="2" fillId="2" borderId="0" xfId="1" applyFont="1" applyFill="1" applyBorder="1"/>
    <xf numFmtId="0" fontId="2" fillId="2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vertical="top" wrapText="1"/>
    </xf>
    <xf numFmtId="0" fontId="2" fillId="2" borderId="2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left" wrapText="1"/>
    </xf>
    <xf numFmtId="49" fontId="2" fillId="0" borderId="0" xfId="1" applyNumberFormat="1" applyFont="1" applyFill="1" applyBorder="1" applyAlignment="1">
      <alignment horizontal="center" wrapText="1"/>
    </xf>
    <xf numFmtId="0" fontId="8" fillId="0" borderId="0" xfId="1" applyFont="1" applyFill="1" applyBorder="1"/>
    <xf numFmtId="0" fontId="2" fillId="0" borderId="0" xfId="1" applyFont="1" applyAlignment="1">
      <alignment wrapText="1"/>
    </xf>
    <xf numFmtId="0" fontId="2" fillId="0" borderId="0" xfId="1" applyFont="1" applyAlignment="1">
      <alignment horizontal="left" vertical="center" wrapText="1"/>
    </xf>
    <xf numFmtId="0" fontId="4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2" xfId="1" applyNumberFormat="1" applyFont="1" applyBorder="1" applyAlignment="1">
      <alignment horizontal="center" vertical="center" wrapText="1"/>
    </xf>
    <xf numFmtId="168" fontId="2" fillId="0" borderId="2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left" wrapText="1"/>
    </xf>
    <xf numFmtId="0" fontId="2" fillId="2" borderId="0" xfId="1" applyFont="1" applyFill="1" applyAlignment="1">
      <alignment wrapText="1"/>
    </xf>
    <xf numFmtId="0" fontId="2" fillId="2" borderId="0" xfId="1" applyFont="1" applyFill="1" applyBorder="1" applyAlignment="1">
      <alignment horizontal="right" wrapText="1"/>
    </xf>
    <xf numFmtId="0" fontId="1" fillId="2" borderId="0" xfId="1" applyFill="1" applyBorder="1" applyAlignment="1"/>
    <xf numFmtId="0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/>
    <xf numFmtId="0" fontId="12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3" fontId="13" fillId="0" borderId="0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  <xf numFmtId="49" fontId="2" fillId="0" borderId="6" xfId="1" applyNumberFormat="1" applyFont="1" applyFill="1" applyBorder="1" applyAlignment="1">
      <alignment horizontal="center" vertical="center" wrapText="1"/>
    </xf>
    <xf numFmtId="49" fontId="2" fillId="0" borderId="7" xfId="1" applyNumberFormat="1" applyFont="1" applyFill="1" applyBorder="1" applyAlignment="1">
      <alignment horizontal="center" vertical="center" wrapText="1"/>
    </xf>
    <xf numFmtId="0" fontId="1" fillId="0" borderId="7" xfId="1" applyFill="1" applyBorder="1"/>
    <xf numFmtId="0" fontId="1" fillId="0" borderId="7" xfId="1" applyBorder="1"/>
    <xf numFmtId="49" fontId="2" fillId="0" borderId="8" xfId="1" applyNumberFormat="1" applyFont="1" applyFill="1" applyBorder="1" applyAlignment="1">
      <alignment horizontal="center" vertical="center" wrapText="1"/>
    </xf>
    <xf numFmtId="0" fontId="1" fillId="0" borderId="8" xfId="1" applyFill="1" applyBorder="1"/>
    <xf numFmtId="0" fontId="1" fillId="0" borderId="8" xfId="1" applyBorder="1"/>
    <xf numFmtId="0" fontId="2" fillId="2" borderId="8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167" fontId="2" fillId="2" borderId="6" xfId="1" applyNumberFormat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167" fontId="2" fillId="2" borderId="5" xfId="1" applyNumberFormat="1" applyFont="1" applyFill="1" applyBorder="1" applyAlignment="1">
      <alignment horizontal="center" vertical="center"/>
    </xf>
    <xf numFmtId="167" fontId="2" fillId="0" borderId="8" xfId="1" applyNumberFormat="1" applyFont="1" applyFill="1" applyBorder="1" applyAlignment="1">
      <alignment horizontal="center" vertical="center"/>
    </xf>
    <xf numFmtId="167" fontId="2" fillId="2" borderId="8" xfId="1" applyNumberFormat="1" applyFont="1" applyFill="1" applyBorder="1" applyAlignment="1">
      <alignment horizontal="center" vertical="center"/>
    </xf>
    <xf numFmtId="0" fontId="14" fillId="0" borderId="0" xfId="1" applyFont="1" applyFill="1"/>
    <xf numFmtId="49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 wrapText="1" inden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right"/>
    </xf>
    <xf numFmtId="49" fontId="2" fillId="0" borderId="0" xfId="1" applyNumberFormat="1" applyFont="1" applyFill="1" applyBorder="1" applyAlignment="1">
      <alignment horizontal="center"/>
    </xf>
    <xf numFmtId="166" fontId="2" fillId="0" borderId="0" xfId="1" applyNumberFormat="1" applyFont="1" applyFill="1" applyBorder="1"/>
    <xf numFmtId="0" fontId="2" fillId="0" borderId="0" xfId="1" applyFont="1" applyFill="1" applyBorder="1" applyAlignment="1">
      <alignment horizontal="center"/>
    </xf>
    <xf numFmtId="168" fontId="7" fillId="0" borderId="0" xfId="1" applyNumberFormat="1" applyFont="1" applyFill="1" applyBorder="1" applyAlignment="1">
      <alignment horizontal="left" vertical="top" wrapText="1"/>
    </xf>
    <xf numFmtId="0" fontId="15" fillId="0" borderId="0" xfId="1" applyFont="1" applyFill="1" applyAlignment="1">
      <alignment horizontal="left" vertical="top" wrapText="1"/>
    </xf>
    <xf numFmtId="0" fontId="7" fillId="0" borderId="0" xfId="1" applyFont="1" applyFill="1" applyAlignment="1">
      <alignment vertical="top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left" vertical="center" wrapText="1"/>
    </xf>
    <xf numFmtId="49" fontId="2" fillId="0" borderId="6" xfId="1" applyNumberFormat="1" applyFont="1" applyFill="1" applyBorder="1" applyAlignment="1">
      <alignment horizontal="left" vertical="top" wrapText="1"/>
    </xf>
    <xf numFmtId="4" fontId="2" fillId="2" borderId="2" xfId="1" applyNumberFormat="1" applyFont="1" applyFill="1" applyBorder="1" applyAlignment="1">
      <alignment horizontal="right" wrapText="1"/>
    </xf>
    <xf numFmtId="4" fontId="2" fillId="0" borderId="2" xfId="1" applyNumberFormat="1" applyFont="1" applyFill="1" applyBorder="1" applyAlignment="1">
      <alignment horizontal="right" wrapText="1"/>
    </xf>
    <xf numFmtId="49" fontId="2" fillId="0" borderId="7" xfId="1" applyNumberFormat="1" applyFont="1" applyFill="1" applyBorder="1" applyAlignment="1">
      <alignment horizontal="left" vertical="top" wrapText="1"/>
    </xf>
    <xf numFmtId="49" fontId="2" fillId="5" borderId="2" xfId="1" applyNumberFormat="1" applyFont="1" applyFill="1" applyBorder="1" applyAlignment="1">
      <alignment horizontal="center" vertical="center" wrapText="1"/>
    </xf>
    <xf numFmtId="49" fontId="2" fillId="0" borderId="8" xfId="1" applyNumberFormat="1" applyFont="1" applyFill="1" applyBorder="1" applyAlignment="1">
      <alignment horizontal="left" vertical="top" wrapText="1"/>
    </xf>
    <xf numFmtId="0" fontId="2" fillId="0" borderId="6" xfId="1" applyNumberFormat="1" applyFont="1" applyFill="1" applyBorder="1" applyAlignment="1">
      <alignment horizontal="left" vertical="top" wrapText="1"/>
    </xf>
    <xf numFmtId="0" fontId="2" fillId="0" borderId="7" xfId="1" applyNumberFormat="1" applyFont="1" applyFill="1" applyBorder="1" applyAlignment="1">
      <alignment horizontal="left" vertical="top" wrapText="1"/>
    </xf>
    <xf numFmtId="49" fontId="2" fillId="2" borderId="2" xfId="1" applyNumberFormat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right"/>
    </xf>
    <xf numFmtId="4" fontId="2" fillId="0" borderId="2" xfId="1" applyNumberFormat="1" applyFont="1" applyFill="1" applyBorder="1" applyAlignment="1">
      <alignment horizontal="right"/>
    </xf>
    <xf numFmtId="4" fontId="2" fillId="3" borderId="2" xfId="1" applyNumberFormat="1" applyFont="1" applyFill="1" applyBorder="1" applyAlignment="1">
      <alignment horizontal="right"/>
    </xf>
    <xf numFmtId="0" fontId="2" fillId="0" borderId="8" xfId="1" applyNumberFormat="1" applyFont="1" applyFill="1" applyBorder="1" applyAlignment="1">
      <alignment horizontal="left" vertical="top" wrapText="1"/>
    </xf>
    <xf numFmtId="0" fontId="2" fillId="0" borderId="2" xfId="1" applyNumberFormat="1" applyFont="1" applyFill="1" applyBorder="1" applyAlignment="1">
      <alignment horizontal="left" vertical="top" wrapText="1"/>
    </xf>
    <xf numFmtId="49" fontId="2" fillId="0" borderId="6" xfId="1" applyNumberFormat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left" vertical="center" wrapText="1"/>
    </xf>
    <xf numFmtId="49" fontId="2" fillId="0" borderId="7" xfId="1" applyNumberFormat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left" vertical="center" wrapText="1"/>
    </xf>
    <xf numFmtId="49" fontId="2" fillId="0" borderId="8" xfId="1" applyNumberFormat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horizontal="left" vertical="center" wrapText="1"/>
    </xf>
    <xf numFmtId="49" fontId="2" fillId="2" borderId="6" xfId="1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vertical="center" wrapText="1"/>
    </xf>
    <xf numFmtId="0" fontId="2" fillId="2" borderId="6" xfId="1" applyFont="1" applyFill="1" applyBorder="1" applyAlignment="1">
      <alignment horizontal="left" vertical="center" wrapText="1"/>
    </xf>
    <xf numFmtId="49" fontId="2" fillId="2" borderId="8" xfId="1" applyNumberFormat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left" vertical="center" wrapText="1"/>
    </xf>
    <xf numFmtId="49" fontId="7" fillId="0" borderId="6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vertical="center" wrapText="1"/>
    </xf>
    <xf numFmtId="49" fontId="7" fillId="0" borderId="8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 wrapText="1"/>
    </xf>
    <xf numFmtId="49" fontId="7" fillId="2" borderId="6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vertical="center" wrapText="1"/>
    </xf>
    <xf numFmtId="49" fontId="7" fillId="2" borderId="8" xfId="1" applyNumberFormat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2" fillId="2" borderId="8" xfId="1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vertical="center" wrapText="1"/>
    </xf>
    <xf numFmtId="49" fontId="7" fillId="0" borderId="2" xfId="1" applyNumberFormat="1" applyFont="1" applyFill="1" applyBorder="1" applyAlignment="1">
      <alignment horizontal="center" vertical="center"/>
    </xf>
    <xf numFmtId="4" fontId="17" fillId="2" borderId="2" xfId="1" applyNumberFormat="1" applyFont="1" applyFill="1" applyBorder="1" applyAlignment="1">
      <alignment horizontal="right"/>
    </xf>
    <xf numFmtId="4" fontId="17" fillId="0" borderId="2" xfId="1" applyNumberFormat="1" applyFont="1" applyFill="1" applyBorder="1" applyAlignment="1">
      <alignment horizontal="right"/>
    </xf>
    <xf numFmtId="0" fontId="1" fillId="0" borderId="8" xfId="1" applyBorder="1" applyAlignment="1">
      <alignment horizontal="left" vertical="center" wrapText="1"/>
    </xf>
    <xf numFmtId="0" fontId="2" fillId="0" borderId="3" xfId="1" applyNumberFormat="1" applyFont="1" applyFill="1" applyBorder="1" applyAlignment="1">
      <alignment horizontal="left" vertical="top"/>
    </xf>
    <xf numFmtId="0" fontId="2" fillId="0" borderId="5" xfId="1" applyNumberFormat="1" applyFont="1" applyFill="1" applyBorder="1" applyAlignment="1">
      <alignment horizontal="left" vertical="top"/>
    </xf>
    <xf numFmtId="0" fontId="2" fillId="0" borderId="2" xfId="1" applyNumberFormat="1" applyFont="1" applyFill="1" applyBorder="1" applyAlignment="1">
      <alignment horizontal="center" vertical="top"/>
    </xf>
    <xf numFmtId="49" fontId="2" fillId="0" borderId="2" xfId="1" applyNumberFormat="1" applyFont="1" applyFill="1" applyBorder="1" applyAlignment="1">
      <alignment horizontal="center" vertical="top"/>
    </xf>
    <xf numFmtId="0" fontId="7" fillId="0" borderId="0" xfId="1" applyNumberFormat="1" applyFont="1" applyFill="1" applyBorder="1" applyAlignment="1">
      <alignment horizontal="left" vertical="top"/>
    </xf>
    <xf numFmtId="0" fontId="7" fillId="0" borderId="0" xfId="1" applyFont="1" applyFill="1" applyBorder="1" applyAlignment="1">
      <alignment horizontal="center" vertical="top" wrapText="1"/>
    </xf>
    <xf numFmtId="164" fontId="18" fillId="0" borderId="0" xfId="2" applyNumberFormat="1" applyFont="1" applyFill="1" applyBorder="1" applyAlignment="1">
      <alignment horizontal="center" vertical="center"/>
    </xf>
    <xf numFmtId="0" fontId="7" fillId="0" borderId="0" xfId="1" applyFont="1" applyFill="1" applyBorder="1"/>
    <xf numFmtId="49" fontId="2" fillId="0" borderId="0" xfId="1" applyNumberFormat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center" vertical="top"/>
    </xf>
    <xf numFmtId="169" fontId="2" fillId="0" borderId="0" xfId="1" applyNumberFormat="1" applyFont="1" applyFill="1" applyBorder="1"/>
    <xf numFmtId="0" fontId="7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right"/>
    </xf>
    <xf numFmtId="49" fontId="2" fillId="0" borderId="0" xfId="1" applyNumberFormat="1" applyFont="1" applyFill="1" applyAlignment="1">
      <alignment horizontal="center" vertical="top"/>
    </xf>
    <xf numFmtId="0" fontId="2" fillId="0" borderId="0" xfId="1" applyFont="1" applyFill="1" applyAlignment="1">
      <alignment vertical="top"/>
    </xf>
    <xf numFmtId="0" fontId="2" fillId="0" borderId="0" xfId="1" applyFont="1" applyFill="1" applyAlignment="1">
      <alignment horizontal="center" vertical="top"/>
    </xf>
    <xf numFmtId="49" fontId="2" fillId="0" borderId="0" xfId="1" applyNumberFormat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justify" vertical="center" wrapText="1"/>
    </xf>
    <xf numFmtId="0" fontId="3" fillId="0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justify" vertical="center" wrapText="1"/>
    </xf>
    <xf numFmtId="0" fontId="14" fillId="2" borderId="0" xfId="1" applyFont="1" applyFill="1"/>
    <xf numFmtId="0" fontId="2" fillId="0" borderId="2" xfId="1" applyFont="1" applyBorder="1" applyAlignment="1">
      <alignment horizontal="justify" vertical="center" wrapText="1"/>
    </xf>
    <xf numFmtId="0" fontId="14" fillId="0" borderId="0" xfId="1" applyFont="1" applyFill="1" applyAlignment="1">
      <alignment wrapText="1"/>
    </xf>
    <xf numFmtId="49" fontId="20" fillId="0" borderId="0" xfId="1" applyNumberFormat="1" applyFont="1" applyFill="1" applyAlignment="1">
      <alignment vertical="center"/>
    </xf>
    <xf numFmtId="0" fontId="20" fillId="0" borderId="0" xfId="1" applyFont="1" applyFill="1"/>
    <xf numFmtId="0" fontId="20" fillId="0" borderId="0" xfId="1" applyFont="1" applyFill="1" applyAlignment="1"/>
    <xf numFmtId="0" fontId="20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right"/>
    </xf>
    <xf numFmtId="166" fontId="2" fillId="0" borderId="0" xfId="1" applyNumberFormat="1" applyFont="1" applyFill="1" applyBorder="1" applyAlignment="1">
      <alignment horizontal="left"/>
    </xf>
    <xf numFmtId="49" fontId="4" fillId="0" borderId="1" xfId="1" applyNumberFormat="1" applyFont="1" applyFill="1" applyBorder="1" applyAlignment="1">
      <alignment vertical="center" wrapText="1"/>
    </xf>
    <xf numFmtId="49" fontId="11" fillId="0" borderId="2" xfId="1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right" vertical="center" wrapText="1"/>
    </xf>
    <xf numFmtId="2" fontId="2" fillId="0" borderId="2" xfId="1" applyNumberFormat="1" applyFont="1" applyFill="1" applyBorder="1" applyAlignment="1">
      <alignment horizontal="left" vertical="center" wrapText="1"/>
    </xf>
    <xf numFmtId="2" fontId="2" fillId="2" borderId="0" xfId="1" applyNumberFormat="1" applyFont="1" applyFill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 wrapText="1"/>
    </xf>
    <xf numFmtId="49" fontId="11" fillId="0" borderId="2" xfId="1" applyNumberFormat="1" applyFont="1" applyFill="1" applyBorder="1" applyAlignment="1">
      <alignment horizontal="left" vertical="center" wrapText="1"/>
    </xf>
    <xf numFmtId="2" fontId="2" fillId="0" borderId="6" xfId="1" applyNumberFormat="1" applyFont="1" applyFill="1" applyBorder="1" applyAlignment="1">
      <alignment horizontal="center" vertical="top" wrapText="1"/>
    </xf>
    <xf numFmtId="0" fontId="16" fillId="0" borderId="7" xfId="1" applyFont="1" applyFill="1" applyBorder="1" applyAlignment="1">
      <alignment horizontal="center" vertical="center" wrapText="1"/>
    </xf>
    <xf numFmtId="2" fontId="2" fillId="0" borderId="7" xfId="1" applyNumberFormat="1" applyFont="1" applyFill="1" applyBorder="1" applyAlignment="1">
      <alignment horizontal="center" vertical="top" wrapText="1"/>
    </xf>
    <xf numFmtId="0" fontId="16" fillId="0" borderId="8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left" vertical="center" wrapText="1"/>
    </xf>
    <xf numFmtId="2" fontId="2" fillId="0" borderId="8" xfId="1" applyNumberFormat="1" applyFont="1" applyFill="1" applyBorder="1" applyAlignment="1">
      <alignment horizontal="center" vertical="top" wrapText="1"/>
    </xf>
    <xf numFmtId="0" fontId="16" fillId="0" borderId="2" xfId="1" applyFont="1" applyFill="1" applyBorder="1" applyAlignment="1">
      <alignment horizontal="left" vertical="center" wrapText="1"/>
    </xf>
    <xf numFmtId="49" fontId="2" fillId="0" borderId="2" xfId="1" applyNumberFormat="1" applyFont="1" applyFill="1" applyBorder="1" applyAlignment="1">
      <alignment horizontal="left" vertical="center"/>
    </xf>
    <xf numFmtId="0" fontId="16" fillId="0" borderId="2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center" vertical="center" wrapText="1"/>
    </xf>
    <xf numFmtId="4" fontId="2" fillId="3" borderId="2" xfId="1" applyNumberFormat="1" applyFont="1" applyFill="1" applyBorder="1" applyAlignment="1">
      <alignment horizontal="right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2" xfId="1" applyNumberFormat="1" applyFont="1" applyFill="1" applyBorder="1" applyAlignment="1">
      <alignment horizontal="left" vertical="top"/>
    </xf>
    <xf numFmtId="0" fontId="2" fillId="0" borderId="2" xfId="1" applyNumberFormat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vertical="center" wrapText="1"/>
    </xf>
    <xf numFmtId="2" fontId="11" fillId="0" borderId="2" xfId="1" applyNumberFormat="1" applyFont="1" applyFill="1" applyBorder="1" applyAlignment="1">
      <alignment horizontal="left" vertical="center" wrapText="1"/>
    </xf>
    <xf numFmtId="49" fontId="2" fillId="0" borderId="2" xfId="1" applyNumberFormat="1" applyFont="1" applyFill="1" applyBorder="1" applyAlignment="1">
      <alignment vertical="center" wrapText="1"/>
    </xf>
    <xf numFmtId="49" fontId="2" fillId="0" borderId="2" xfId="1" applyNumberFormat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49" fontId="14" fillId="0" borderId="2" xfId="1" applyNumberFormat="1" applyFont="1" applyFill="1" applyBorder="1" applyAlignment="1">
      <alignment horizontal="left" vertical="center" wrapText="1"/>
    </xf>
    <xf numFmtId="4" fontId="14" fillId="0" borderId="2" xfId="1" applyNumberFormat="1" applyFont="1" applyFill="1" applyBorder="1" applyAlignment="1">
      <alignment horizontal="right" vertical="center"/>
    </xf>
    <xf numFmtId="0" fontId="22" fillId="0" borderId="2" xfId="1" applyFont="1" applyFill="1" applyBorder="1" applyAlignment="1">
      <alignment horizontal="left" vertical="center" wrapText="1"/>
    </xf>
    <xf numFmtId="49" fontId="7" fillId="0" borderId="2" xfId="1" applyNumberFormat="1" applyFont="1" applyFill="1" applyBorder="1" applyAlignment="1">
      <alignment horizontal="left" vertical="center"/>
    </xf>
    <xf numFmtId="0" fontId="23" fillId="0" borderId="13" xfId="1" applyFont="1" applyFill="1" applyBorder="1" applyAlignment="1">
      <alignment horizontal="center" textRotation="90"/>
    </xf>
    <xf numFmtId="0" fontId="23" fillId="0" borderId="0" xfId="1" applyFont="1" applyFill="1" applyAlignment="1">
      <alignment vertical="top" wrapText="1"/>
    </xf>
    <xf numFmtId="0" fontId="23" fillId="0" borderId="0" xfId="1" applyFont="1" applyFill="1" applyBorder="1" applyAlignment="1">
      <alignment horizontal="center" textRotation="90"/>
    </xf>
    <xf numFmtId="0" fontId="2" fillId="0" borderId="2" xfId="1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 vertical="center"/>
    </xf>
    <xf numFmtId="0" fontId="11" fillId="0" borderId="2" xfId="1" applyFont="1" applyFill="1" applyBorder="1" applyAlignment="1">
      <alignment horizontal="right" vertical="center"/>
    </xf>
    <xf numFmtId="49" fontId="7" fillId="0" borderId="2" xfId="1" applyNumberFormat="1" applyFont="1" applyFill="1" applyBorder="1" applyAlignment="1">
      <alignment horizontal="left" vertical="center"/>
    </xf>
    <xf numFmtId="49" fontId="11" fillId="0" borderId="2" xfId="1" applyNumberFormat="1" applyFont="1" applyFill="1" applyBorder="1" applyAlignment="1">
      <alignment horizontal="left" vertical="center"/>
    </xf>
    <xf numFmtId="4" fontId="2" fillId="3" borderId="2" xfId="1" applyNumberFormat="1" applyFont="1" applyFill="1" applyBorder="1" applyAlignment="1">
      <alignment horizontal="right" vertical="center"/>
    </xf>
    <xf numFmtId="49" fontId="6" fillId="2" borderId="2" xfId="1" applyNumberFormat="1" applyFont="1" applyFill="1" applyBorder="1" applyAlignment="1">
      <alignment horizontal="left" vertical="top"/>
    </xf>
    <xf numFmtId="0" fontId="2" fillId="2" borderId="2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 wrapText="1"/>
    </xf>
    <xf numFmtId="4" fontId="17" fillId="0" borderId="2" xfId="1" applyNumberFormat="1" applyFont="1" applyFill="1" applyBorder="1" applyAlignment="1">
      <alignment horizontal="right" vertical="center"/>
    </xf>
    <xf numFmtId="49" fontId="6" fillId="2" borderId="2" xfId="1" applyNumberFormat="1" applyFont="1" applyFill="1" applyBorder="1" applyAlignment="1">
      <alignment horizontal="center" vertical="top"/>
    </xf>
    <xf numFmtId="49" fontId="16" fillId="2" borderId="2" xfId="1" applyNumberFormat="1" applyFont="1" applyFill="1" applyBorder="1" applyAlignment="1">
      <alignment horizontal="left" vertical="center"/>
    </xf>
    <xf numFmtId="0" fontId="16" fillId="6" borderId="2" xfId="1" applyFont="1" applyFill="1" applyBorder="1" applyAlignment="1">
      <alignment horizontal="left" vertical="center" wrapText="1"/>
    </xf>
    <xf numFmtId="49" fontId="2" fillId="3" borderId="2" xfId="1" applyNumberFormat="1" applyFont="1" applyFill="1" applyBorder="1" applyAlignment="1">
      <alignment horizontal="left" vertical="center" wrapText="1"/>
    </xf>
    <xf numFmtId="0" fontId="2" fillId="3" borderId="2" xfId="1" applyFont="1" applyFill="1" applyBorder="1" applyAlignment="1">
      <alignment horizontal="left" vertical="center"/>
    </xf>
    <xf numFmtId="49" fontId="7" fillId="2" borderId="2" xfId="1" applyNumberFormat="1" applyFont="1" applyFill="1" applyBorder="1" applyAlignment="1">
      <alignment horizontal="left" vertical="center"/>
    </xf>
    <xf numFmtId="49" fontId="2" fillId="2" borderId="2" xfId="1" applyNumberFormat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22" fillId="2" borderId="2" xfId="1" applyFont="1" applyFill="1" applyBorder="1" applyAlignment="1">
      <alignment horizontal="left" vertical="center" wrapText="1"/>
    </xf>
    <xf numFmtId="0" fontId="20" fillId="2" borderId="2" xfId="1" applyNumberFormat="1" applyFont="1" applyFill="1" applyBorder="1" applyAlignment="1">
      <alignment horizontal="left" vertical="top"/>
    </xf>
    <xf numFmtId="0" fontId="20" fillId="2" borderId="2" xfId="1" applyNumberFormat="1" applyFont="1" applyFill="1" applyBorder="1" applyAlignment="1">
      <alignment horizontal="center" vertical="top"/>
    </xf>
    <xf numFmtId="4" fontId="20" fillId="2" borderId="2" xfId="1" applyNumberFormat="1" applyFont="1" applyFill="1" applyBorder="1" applyAlignment="1">
      <alignment horizontal="right" vertical="center"/>
    </xf>
    <xf numFmtId="4" fontId="20" fillId="0" borderId="2" xfId="1" applyNumberFormat="1" applyFont="1" applyFill="1" applyBorder="1" applyAlignment="1">
      <alignment horizontal="right" vertical="center"/>
    </xf>
    <xf numFmtId="4" fontId="20" fillId="2" borderId="2" xfId="1" applyNumberFormat="1" applyFont="1" applyFill="1" applyBorder="1"/>
    <xf numFmtId="0" fontId="20" fillId="2" borderId="2" xfId="1" applyFont="1" applyFill="1" applyBorder="1" applyAlignment="1">
      <alignment horizontal="center" vertical="top" wrapText="1"/>
    </xf>
    <xf numFmtId="0" fontId="20" fillId="2" borderId="2" xfId="1" applyFont="1" applyFill="1" applyBorder="1"/>
    <xf numFmtId="0" fontId="2" fillId="0" borderId="0" xfId="1" applyFont="1" applyFill="1" applyAlignment="1">
      <alignment vertical="center"/>
    </xf>
    <xf numFmtId="4" fontId="20" fillId="2" borderId="2" xfId="1" applyNumberFormat="1" applyFont="1" applyFill="1" applyBorder="1" applyAlignment="1">
      <alignment horizontal="center" vertical="top" wrapText="1"/>
    </xf>
    <xf numFmtId="0" fontId="15" fillId="0" borderId="0" xfId="1" applyFont="1" applyFill="1" applyBorder="1" applyAlignment="1">
      <alignment horizontal="left"/>
    </xf>
    <xf numFmtId="0" fontId="15" fillId="0" borderId="0" xfId="1" applyFont="1" applyFill="1" applyBorder="1" applyAlignment="1">
      <alignment horizontal="left"/>
    </xf>
    <xf numFmtId="4" fontId="15" fillId="0" borderId="0" xfId="1" applyNumberFormat="1" applyFont="1" applyFill="1" applyBorder="1" applyAlignment="1">
      <alignment horizontal="left"/>
    </xf>
    <xf numFmtId="0" fontId="15" fillId="0" borderId="0" xfId="1" applyFont="1" applyFill="1" applyBorder="1" applyAlignment="1">
      <alignment horizontal="right"/>
    </xf>
    <xf numFmtId="0" fontId="2" fillId="0" borderId="0" xfId="1" applyFont="1" applyFill="1" applyAlignment="1">
      <alignment horizontal="left" vertical="top"/>
    </xf>
    <xf numFmtId="0" fontId="2" fillId="0" borderId="0" xfId="1" applyFont="1" applyFill="1" applyAlignment="1">
      <alignment horizontal="left"/>
    </xf>
    <xf numFmtId="0" fontId="4" fillId="0" borderId="0" xfId="1" applyFont="1" applyFill="1" applyBorder="1" applyAlignment="1">
      <alignment horizontal="center" vertical="center" wrapText="1"/>
    </xf>
    <xf numFmtId="14" fontId="2" fillId="0" borderId="2" xfId="1" applyNumberFormat="1" applyFont="1" applyFill="1" applyBorder="1" applyAlignment="1">
      <alignment vertical="center" wrapText="1"/>
    </xf>
    <xf numFmtId="49" fontId="2" fillId="0" borderId="2" xfId="1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horizontal="center" vertical="top" wrapText="1"/>
    </xf>
    <xf numFmtId="0" fontId="2" fillId="0" borderId="0" xfId="1" applyFont="1" applyFill="1" applyAlignment="1">
      <alignment horizontal="right"/>
    </xf>
    <xf numFmtId="0" fontId="25" fillId="0" borderId="0" xfId="1" applyFont="1" applyFill="1"/>
    <xf numFmtId="0" fontId="26" fillId="0" borderId="0" xfId="1" applyFont="1" applyFill="1"/>
    <xf numFmtId="168" fontId="6" fillId="0" borderId="0" xfId="1" applyNumberFormat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left" vertical="center" wrapText="1"/>
    </xf>
    <xf numFmtId="0" fontId="27" fillId="0" borderId="6" xfId="1" applyFont="1" applyFill="1" applyBorder="1" applyAlignment="1">
      <alignment horizontal="left" vertical="center" wrapText="1"/>
    </xf>
    <xf numFmtId="49" fontId="7" fillId="0" borderId="2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vertical="center"/>
    </xf>
    <xf numFmtId="170" fontId="2" fillId="0" borderId="2" xfId="1" applyNumberFormat="1" applyFont="1" applyFill="1" applyBorder="1" applyAlignment="1">
      <alignment horizontal="center" vertical="center"/>
    </xf>
    <xf numFmtId="164" fontId="17" fillId="0" borderId="2" xfId="1" applyNumberFormat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left" vertical="center" wrapText="1"/>
    </xf>
    <xf numFmtId="49" fontId="2" fillId="0" borderId="6" xfId="1" applyNumberFormat="1" applyFont="1" applyFill="1" applyBorder="1" applyAlignment="1">
      <alignment horizontal="center" vertical="center" wrapText="1"/>
    </xf>
    <xf numFmtId="0" fontId="2" fillId="0" borderId="8" xfId="1" applyNumberFormat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 wrapText="1"/>
    </xf>
    <xf numFmtId="169" fontId="2" fillId="0" borderId="2" xfId="1" applyNumberFormat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 wrapText="1"/>
    </xf>
    <xf numFmtId="164" fontId="2" fillId="3" borderId="2" xfId="1" applyNumberFormat="1" applyFont="1" applyFill="1" applyBorder="1" applyAlignment="1">
      <alignment horizontal="center" vertical="center"/>
    </xf>
    <xf numFmtId="49" fontId="2" fillId="0" borderId="8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2" fillId="0" borderId="2" xfId="1" applyNumberFormat="1" applyFont="1" applyFill="1" applyBorder="1" applyAlignment="1">
      <alignment vertical="center" wrapText="1"/>
    </xf>
    <xf numFmtId="0" fontId="2" fillId="2" borderId="2" xfId="1" applyFont="1" applyFill="1" applyBorder="1" applyAlignment="1">
      <alignment vertical="center" wrapText="1"/>
    </xf>
    <xf numFmtId="164" fontId="14" fillId="0" borderId="2" xfId="1" applyNumberFormat="1" applyFont="1" applyFill="1" applyBorder="1" applyAlignment="1">
      <alignment horizontal="center" vertical="center"/>
    </xf>
    <xf numFmtId="0" fontId="28" fillId="0" borderId="2" xfId="1" applyFont="1" applyFill="1" applyBorder="1" applyAlignment="1">
      <alignment horizontal="left" vertical="center"/>
    </xf>
    <xf numFmtId="49" fontId="6" fillId="2" borderId="6" xfId="1" applyNumberFormat="1" applyFont="1" applyFill="1" applyBorder="1" applyAlignment="1">
      <alignment horizontal="center" vertical="top"/>
    </xf>
    <xf numFmtId="0" fontId="2" fillId="2" borderId="6" xfId="1" applyFont="1" applyFill="1" applyBorder="1" applyAlignment="1">
      <alignment horizontal="left" vertical="top" wrapText="1"/>
    </xf>
    <xf numFmtId="170" fontId="2" fillId="2" borderId="2" xfId="1" applyNumberFormat="1" applyFont="1" applyFill="1" applyBorder="1" applyAlignment="1">
      <alignment horizontal="center" vertical="center"/>
    </xf>
    <xf numFmtId="49" fontId="6" fillId="2" borderId="8" xfId="1" applyNumberFormat="1" applyFont="1" applyFill="1" applyBorder="1" applyAlignment="1">
      <alignment horizontal="center" vertical="top"/>
    </xf>
    <xf numFmtId="0" fontId="2" fillId="2" borderId="8" xfId="1" applyFont="1" applyFill="1" applyBorder="1" applyAlignment="1">
      <alignment horizontal="left" vertical="top" wrapText="1"/>
    </xf>
    <xf numFmtId="0" fontId="6" fillId="2" borderId="6" xfId="1" applyFont="1" applyFill="1" applyBorder="1" applyAlignment="1">
      <alignment horizontal="left" vertical="top" wrapText="1"/>
    </xf>
    <xf numFmtId="0" fontId="6" fillId="2" borderId="8" xfId="1" applyFont="1" applyFill="1" applyBorder="1" applyAlignment="1">
      <alignment horizontal="left" vertical="top" wrapText="1"/>
    </xf>
    <xf numFmtId="49" fontId="6" fillId="2" borderId="6" xfId="1" applyNumberFormat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top" wrapText="1"/>
    </xf>
    <xf numFmtId="49" fontId="6" fillId="2" borderId="7" xfId="1" applyNumberFormat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 wrapText="1"/>
    </xf>
    <xf numFmtId="49" fontId="2" fillId="2" borderId="0" xfId="1" applyNumberFormat="1" applyFont="1" applyFill="1" applyAlignment="1">
      <alignment horizontal="center" vertical="center"/>
    </xf>
    <xf numFmtId="0" fontId="14" fillId="2" borderId="7" xfId="1" applyFont="1" applyFill="1" applyBorder="1" applyAlignment="1">
      <alignment horizontal="center" vertical="top" wrapText="1"/>
    </xf>
    <xf numFmtId="49" fontId="6" fillId="2" borderId="8" xfId="1" applyNumberFormat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 wrapText="1"/>
    </xf>
    <xf numFmtId="0" fontId="14" fillId="2" borderId="8" xfId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left" vertical="top"/>
    </xf>
    <xf numFmtId="0" fontId="6" fillId="0" borderId="0" xfId="1" applyFont="1" applyFill="1" applyBorder="1" applyAlignment="1">
      <alignment horizontal="center" vertical="top" wrapText="1"/>
    </xf>
    <xf numFmtId="164" fontId="29" fillId="0" borderId="0" xfId="2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/>
    <xf numFmtId="0" fontId="6" fillId="0" borderId="0" xfId="1" applyFont="1" applyFill="1" applyBorder="1"/>
    <xf numFmtId="0" fontId="30" fillId="0" borderId="0" xfId="1" applyFont="1" applyFill="1" applyBorder="1" applyAlignment="1">
      <alignment horizontal="left"/>
    </xf>
    <xf numFmtId="0" fontId="30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right"/>
    </xf>
    <xf numFmtId="0" fontId="30" fillId="0" borderId="0" xfId="1" applyFont="1" applyFill="1" applyBorder="1" applyAlignment="1">
      <alignment horizontal="right"/>
    </xf>
    <xf numFmtId="0" fontId="23" fillId="0" borderId="0" xfId="1" applyFont="1" applyFill="1"/>
    <xf numFmtId="0" fontId="8" fillId="0" borderId="2" xfId="1" applyFont="1" applyFill="1" applyBorder="1"/>
    <xf numFmtId="0" fontId="2" fillId="7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11" fillId="0" borderId="2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14" fontId="2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165" fontId="2" fillId="0" borderId="0" xfId="1" applyNumberFormat="1" applyFont="1" applyFill="1" applyBorder="1"/>
    <xf numFmtId="0" fontId="2" fillId="0" borderId="0" xfId="1" applyFont="1" applyFill="1" applyBorder="1" applyAlignment="1">
      <alignment horizontal="left" vertical="top" wrapText="1"/>
    </xf>
    <xf numFmtId="0" fontId="11" fillId="0" borderId="3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164" fontId="2" fillId="0" borderId="6" xfId="1" applyNumberFormat="1" applyFont="1" applyFill="1" applyBorder="1" applyAlignment="1">
      <alignment horizontal="right" vertical="center"/>
    </xf>
    <xf numFmtId="0" fontId="2" fillId="0" borderId="7" xfId="1" applyFont="1" applyFill="1" applyBorder="1" applyAlignment="1">
      <alignment horizontal="left" vertical="center" wrapText="1"/>
    </xf>
    <xf numFmtId="164" fontId="2" fillId="0" borderId="2" xfId="1" applyNumberFormat="1" applyFont="1" applyFill="1" applyBorder="1" applyAlignment="1">
      <alignment horizontal="right" vertical="center"/>
    </xf>
    <xf numFmtId="49" fontId="7" fillId="0" borderId="7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vertical="center" wrapText="1"/>
    </xf>
    <xf numFmtId="49" fontId="20" fillId="0" borderId="2" xfId="1" applyNumberFormat="1" applyFont="1" applyFill="1" applyBorder="1" applyAlignment="1">
      <alignment horizontal="left" vertical="center" wrapText="1"/>
    </xf>
    <xf numFmtId="0" fontId="20" fillId="0" borderId="2" xfId="1" applyFont="1" applyFill="1" applyBorder="1" applyAlignment="1">
      <alignment horizontal="center" vertical="center" wrapText="1"/>
    </xf>
    <xf numFmtId="49" fontId="20" fillId="0" borderId="2" xfId="1" applyNumberFormat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center" vertical="top" wrapText="1"/>
    </xf>
    <xf numFmtId="0" fontId="20" fillId="0" borderId="2" xfId="1" applyFont="1" applyFill="1" applyBorder="1"/>
    <xf numFmtId="0" fontId="20" fillId="0" borderId="2" xfId="1" applyNumberFormat="1" applyFont="1" applyFill="1" applyBorder="1" applyAlignment="1">
      <alignment horizontal="left" vertical="center"/>
    </xf>
    <xf numFmtId="0" fontId="20" fillId="0" borderId="2" xfId="1" applyFont="1" applyFill="1" applyBorder="1" applyAlignment="1">
      <alignment vertical="center" wrapText="1"/>
    </xf>
    <xf numFmtId="0" fontId="31" fillId="0" borderId="0" xfId="1" applyFont="1" applyFill="1" applyBorder="1" applyAlignment="1">
      <alignment horizontal="left" wrapText="1"/>
    </xf>
    <xf numFmtId="0" fontId="31" fillId="0" borderId="0" xfId="1" applyFont="1" applyFill="1" applyBorder="1" applyAlignment="1">
      <alignment horizontal="left"/>
    </xf>
    <xf numFmtId="0" fontId="32" fillId="0" borderId="0" xfId="1" applyFont="1" applyFill="1" applyBorder="1" applyAlignment="1">
      <alignment horizontal="right"/>
    </xf>
    <xf numFmtId="0" fontId="32" fillId="0" borderId="0" xfId="1" applyFont="1" applyFill="1"/>
    <xf numFmtId="0" fontId="32" fillId="0" borderId="0" xfId="1" applyFont="1" applyFill="1" applyAlignment="1">
      <alignment horizontal="center" vertical="center"/>
    </xf>
    <xf numFmtId="165" fontId="32" fillId="0" borderId="0" xfId="1" applyNumberFormat="1" applyFont="1" applyFill="1"/>
    <xf numFmtId="0" fontId="31" fillId="0" borderId="0" xfId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!!_&#1055;&#1056;&#1054;&#1043;&#1056;&#1040;&#1052;&#1052;&#1067;%20&#1080;%20&#1057;&#1058;&#1056;&#1040;&#1058;&#1045;&#1043;&#1048;&#1048;\!_&#1052;&#1055;%20&#1057;&#1080;&#1089;&#1090;&#1054;&#1073;&#1088;&#1072;&#1079;%20&#1075;.&#1044;&#1080;&#1074;&#1085;&#1086;&#1075;&#1086;&#1088;&#1089;&#1082;&#1072;_2014-2020\!!_&#1052;&#1062;&#1055;_2014-2021_&#1044;&#1077;&#1081;&#1089;&#1090;&#1074;&#1091;&#1102;&#1097;&#1072;&#1103;\&#1048;&#1047;&#1052;%20&#1074;%20&#1052;&#1055;\2020-03-10_&#1080;&#1079;&#1084;%20&#1052;&#1055;\&#1055;&#1088;&#1080;&#1083;&#1086;&#1078;&#1077;&#1085;&#1080;&#1103;_1_2%20&#1082;%20&#1087;&#1072;&#1089;&#1087;&#1086;&#1088;&#1090;&#1091;%20&#1052;&#10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"/>
      <sheetName val="Долгосрочные показатели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70" zoomScaleNormal="70" workbookViewId="0">
      <selection activeCell="D18" sqref="D18"/>
    </sheetView>
  </sheetViews>
  <sheetFormatPr defaultColWidth="9.28515625" defaultRowHeight="15.75" x14ac:dyDescent="0.25"/>
  <cols>
    <col min="1" max="1" width="18.5703125" style="1" customWidth="1"/>
    <col min="2" max="2" width="22.28515625" style="1" customWidth="1"/>
    <col min="3" max="3" width="25.28515625" style="1" customWidth="1"/>
    <col min="4" max="7" width="9.28515625" style="1"/>
    <col min="8" max="8" width="13.7109375" style="1" customWidth="1"/>
    <col min="9" max="10" width="15.42578125" style="1" customWidth="1"/>
    <col min="11" max="11" width="15.42578125" style="56" customWidth="1"/>
    <col min="12" max="16" width="15.42578125" style="1" customWidth="1"/>
    <col min="17" max="17" width="17" style="1" customWidth="1"/>
    <col min="18" max="256" width="9.28515625" style="1"/>
    <col min="257" max="257" width="18.5703125" style="1" customWidth="1"/>
    <col min="258" max="258" width="22.28515625" style="1" customWidth="1"/>
    <col min="259" max="259" width="25.28515625" style="1" customWidth="1"/>
    <col min="260" max="263" width="9.28515625" style="1"/>
    <col min="264" max="264" width="13.7109375" style="1" customWidth="1"/>
    <col min="265" max="272" width="15.42578125" style="1" customWidth="1"/>
    <col min="273" max="273" width="17" style="1" customWidth="1"/>
    <col min="274" max="512" width="9.28515625" style="1"/>
    <col min="513" max="513" width="18.5703125" style="1" customWidth="1"/>
    <col min="514" max="514" width="22.28515625" style="1" customWidth="1"/>
    <col min="515" max="515" width="25.28515625" style="1" customWidth="1"/>
    <col min="516" max="519" width="9.28515625" style="1"/>
    <col min="520" max="520" width="13.7109375" style="1" customWidth="1"/>
    <col min="521" max="528" width="15.42578125" style="1" customWidth="1"/>
    <col min="529" max="529" width="17" style="1" customWidth="1"/>
    <col min="530" max="768" width="9.28515625" style="1"/>
    <col min="769" max="769" width="18.5703125" style="1" customWidth="1"/>
    <col min="770" max="770" width="22.28515625" style="1" customWidth="1"/>
    <col min="771" max="771" width="25.28515625" style="1" customWidth="1"/>
    <col min="772" max="775" width="9.28515625" style="1"/>
    <col min="776" max="776" width="13.7109375" style="1" customWidth="1"/>
    <col min="777" max="784" width="15.42578125" style="1" customWidth="1"/>
    <col min="785" max="785" width="17" style="1" customWidth="1"/>
    <col min="786" max="1024" width="9.28515625" style="1"/>
    <col min="1025" max="1025" width="18.5703125" style="1" customWidth="1"/>
    <col min="1026" max="1026" width="22.28515625" style="1" customWidth="1"/>
    <col min="1027" max="1027" width="25.28515625" style="1" customWidth="1"/>
    <col min="1028" max="1031" width="9.28515625" style="1"/>
    <col min="1032" max="1032" width="13.7109375" style="1" customWidth="1"/>
    <col min="1033" max="1040" width="15.42578125" style="1" customWidth="1"/>
    <col min="1041" max="1041" width="17" style="1" customWidth="1"/>
    <col min="1042" max="1280" width="9.28515625" style="1"/>
    <col min="1281" max="1281" width="18.5703125" style="1" customWidth="1"/>
    <col min="1282" max="1282" width="22.28515625" style="1" customWidth="1"/>
    <col min="1283" max="1283" width="25.28515625" style="1" customWidth="1"/>
    <col min="1284" max="1287" width="9.28515625" style="1"/>
    <col min="1288" max="1288" width="13.7109375" style="1" customWidth="1"/>
    <col min="1289" max="1296" width="15.42578125" style="1" customWidth="1"/>
    <col min="1297" max="1297" width="17" style="1" customWidth="1"/>
    <col min="1298" max="1536" width="9.28515625" style="1"/>
    <col min="1537" max="1537" width="18.5703125" style="1" customWidth="1"/>
    <col min="1538" max="1538" width="22.28515625" style="1" customWidth="1"/>
    <col min="1539" max="1539" width="25.28515625" style="1" customWidth="1"/>
    <col min="1540" max="1543" width="9.28515625" style="1"/>
    <col min="1544" max="1544" width="13.7109375" style="1" customWidth="1"/>
    <col min="1545" max="1552" width="15.42578125" style="1" customWidth="1"/>
    <col min="1553" max="1553" width="17" style="1" customWidth="1"/>
    <col min="1554" max="1792" width="9.28515625" style="1"/>
    <col min="1793" max="1793" width="18.5703125" style="1" customWidth="1"/>
    <col min="1794" max="1794" width="22.28515625" style="1" customWidth="1"/>
    <col min="1795" max="1795" width="25.28515625" style="1" customWidth="1"/>
    <col min="1796" max="1799" width="9.28515625" style="1"/>
    <col min="1800" max="1800" width="13.7109375" style="1" customWidth="1"/>
    <col min="1801" max="1808" width="15.42578125" style="1" customWidth="1"/>
    <col min="1809" max="1809" width="17" style="1" customWidth="1"/>
    <col min="1810" max="2048" width="9.28515625" style="1"/>
    <col min="2049" max="2049" width="18.5703125" style="1" customWidth="1"/>
    <col min="2050" max="2050" width="22.28515625" style="1" customWidth="1"/>
    <col min="2051" max="2051" width="25.28515625" style="1" customWidth="1"/>
    <col min="2052" max="2055" width="9.28515625" style="1"/>
    <col min="2056" max="2056" width="13.7109375" style="1" customWidth="1"/>
    <col min="2057" max="2064" width="15.42578125" style="1" customWidth="1"/>
    <col min="2065" max="2065" width="17" style="1" customWidth="1"/>
    <col min="2066" max="2304" width="9.28515625" style="1"/>
    <col min="2305" max="2305" width="18.5703125" style="1" customWidth="1"/>
    <col min="2306" max="2306" width="22.28515625" style="1" customWidth="1"/>
    <col min="2307" max="2307" width="25.28515625" style="1" customWidth="1"/>
    <col min="2308" max="2311" width="9.28515625" style="1"/>
    <col min="2312" max="2312" width="13.7109375" style="1" customWidth="1"/>
    <col min="2313" max="2320" width="15.42578125" style="1" customWidth="1"/>
    <col min="2321" max="2321" width="17" style="1" customWidth="1"/>
    <col min="2322" max="2560" width="9.28515625" style="1"/>
    <col min="2561" max="2561" width="18.5703125" style="1" customWidth="1"/>
    <col min="2562" max="2562" width="22.28515625" style="1" customWidth="1"/>
    <col min="2563" max="2563" width="25.28515625" style="1" customWidth="1"/>
    <col min="2564" max="2567" width="9.28515625" style="1"/>
    <col min="2568" max="2568" width="13.7109375" style="1" customWidth="1"/>
    <col min="2569" max="2576" width="15.42578125" style="1" customWidth="1"/>
    <col min="2577" max="2577" width="17" style="1" customWidth="1"/>
    <col min="2578" max="2816" width="9.28515625" style="1"/>
    <col min="2817" max="2817" width="18.5703125" style="1" customWidth="1"/>
    <col min="2818" max="2818" width="22.28515625" style="1" customWidth="1"/>
    <col min="2819" max="2819" width="25.28515625" style="1" customWidth="1"/>
    <col min="2820" max="2823" width="9.28515625" style="1"/>
    <col min="2824" max="2824" width="13.7109375" style="1" customWidth="1"/>
    <col min="2825" max="2832" width="15.42578125" style="1" customWidth="1"/>
    <col min="2833" max="2833" width="17" style="1" customWidth="1"/>
    <col min="2834" max="3072" width="9.28515625" style="1"/>
    <col min="3073" max="3073" width="18.5703125" style="1" customWidth="1"/>
    <col min="3074" max="3074" width="22.28515625" style="1" customWidth="1"/>
    <col min="3075" max="3075" width="25.28515625" style="1" customWidth="1"/>
    <col min="3076" max="3079" width="9.28515625" style="1"/>
    <col min="3080" max="3080" width="13.7109375" style="1" customWidth="1"/>
    <col min="3081" max="3088" width="15.42578125" style="1" customWidth="1"/>
    <col min="3089" max="3089" width="17" style="1" customWidth="1"/>
    <col min="3090" max="3328" width="9.28515625" style="1"/>
    <col min="3329" max="3329" width="18.5703125" style="1" customWidth="1"/>
    <col min="3330" max="3330" width="22.28515625" style="1" customWidth="1"/>
    <col min="3331" max="3331" width="25.28515625" style="1" customWidth="1"/>
    <col min="3332" max="3335" width="9.28515625" style="1"/>
    <col min="3336" max="3336" width="13.7109375" style="1" customWidth="1"/>
    <col min="3337" max="3344" width="15.42578125" style="1" customWidth="1"/>
    <col min="3345" max="3345" width="17" style="1" customWidth="1"/>
    <col min="3346" max="3584" width="9.28515625" style="1"/>
    <col min="3585" max="3585" width="18.5703125" style="1" customWidth="1"/>
    <col min="3586" max="3586" width="22.28515625" style="1" customWidth="1"/>
    <col min="3587" max="3587" width="25.28515625" style="1" customWidth="1"/>
    <col min="3588" max="3591" width="9.28515625" style="1"/>
    <col min="3592" max="3592" width="13.7109375" style="1" customWidth="1"/>
    <col min="3593" max="3600" width="15.42578125" style="1" customWidth="1"/>
    <col min="3601" max="3601" width="17" style="1" customWidth="1"/>
    <col min="3602" max="3840" width="9.28515625" style="1"/>
    <col min="3841" max="3841" width="18.5703125" style="1" customWidth="1"/>
    <col min="3842" max="3842" width="22.28515625" style="1" customWidth="1"/>
    <col min="3843" max="3843" width="25.28515625" style="1" customWidth="1"/>
    <col min="3844" max="3847" width="9.28515625" style="1"/>
    <col min="3848" max="3848" width="13.7109375" style="1" customWidth="1"/>
    <col min="3849" max="3856" width="15.42578125" style="1" customWidth="1"/>
    <col min="3857" max="3857" width="17" style="1" customWidth="1"/>
    <col min="3858" max="4096" width="9.28515625" style="1"/>
    <col min="4097" max="4097" width="18.5703125" style="1" customWidth="1"/>
    <col min="4098" max="4098" width="22.28515625" style="1" customWidth="1"/>
    <col min="4099" max="4099" width="25.28515625" style="1" customWidth="1"/>
    <col min="4100" max="4103" width="9.28515625" style="1"/>
    <col min="4104" max="4104" width="13.7109375" style="1" customWidth="1"/>
    <col min="4105" max="4112" width="15.42578125" style="1" customWidth="1"/>
    <col min="4113" max="4113" width="17" style="1" customWidth="1"/>
    <col min="4114" max="4352" width="9.28515625" style="1"/>
    <col min="4353" max="4353" width="18.5703125" style="1" customWidth="1"/>
    <col min="4354" max="4354" width="22.28515625" style="1" customWidth="1"/>
    <col min="4355" max="4355" width="25.28515625" style="1" customWidth="1"/>
    <col min="4356" max="4359" width="9.28515625" style="1"/>
    <col min="4360" max="4360" width="13.7109375" style="1" customWidth="1"/>
    <col min="4361" max="4368" width="15.42578125" style="1" customWidth="1"/>
    <col min="4369" max="4369" width="17" style="1" customWidth="1"/>
    <col min="4370" max="4608" width="9.28515625" style="1"/>
    <col min="4609" max="4609" width="18.5703125" style="1" customWidth="1"/>
    <col min="4610" max="4610" width="22.28515625" style="1" customWidth="1"/>
    <col min="4611" max="4611" width="25.28515625" style="1" customWidth="1"/>
    <col min="4612" max="4615" width="9.28515625" style="1"/>
    <col min="4616" max="4616" width="13.7109375" style="1" customWidth="1"/>
    <col min="4617" max="4624" width="15.42578125" style="1" customWidth="1"/>
    <col min="4625" max="4625" width="17" style="1" customWidth="1"/>
    <col min="4626" max="4864" width="9.28515625" style="1"/>
    <col min="4865" max="4865" width="18.5703125" style="1" customWidth="1"/>
    <col min="4866" max="4866" width="22.28515625" style="1" customWidth="1"/>
    <col min="4867" max="4867" width="25.28515625" style="1" customWidth="1"/>
    <col min="4868" max="4871" width="9.28515625" style="1"/>
    <col min="4872" max="4872" width="13.7109375" style="1" customWidth="1"/>
    <col min="4873" max="4880" width="15.42578125" style="1" customWidth="1"/>
    <col min="4881" max="4881" width="17" style="1" customWidth="1"/>
    <col min="4882" max="5120" width="9.28515625" style="1"/>
    <col min="5121" max="5121" width="18.5703125" style="1" customWidth="1"/>
    <col min="5122" max="5122" width="22.28515625" style="1" customWidth="1"/>
    <col min="5123" max="5123" width="25.28515625" style="1" customWidth="1"/>
    <col min="5124" max="5127" width="9.28515625" style="1"/>
    <col min="5128" max="5128" width="13.7109375" style="1" customWidth="1"/>
    <col min="5129" max="5136" width="15.42578125" style="1" customWidth="1"/>
    <col min="5137" max="5137" width="17" style="1" customWidth="1"/>
    <col min="5138" max="5376" width="9.28515625" style="1"/>
    <col min="5377" max="5377" width="18.5703125" style="1" customWidth="1"/>
    <col min="5378" max="5378" width="22.28515625" style="1" customWidth="1"/>
    <col min="5379" max="5379" width="25.28515625" style="1" customWidth="1"/>
    <col min="5380" max="5383" width="9.28515625" style="1"/>
    <col min="5384" max="5384" width="13.7109375" style="1" customWidth="1"/>
    <col min="5385" max="5392" width="15.42578125" style="1" customWidth="1"/>
    <col min="5393" max="5393" width="17" style="1" customWidth="1"/>
    <col min="5394" max="5632" width="9.28515625" style="1"/>
    <col min="5633" max="5633" width="18.5703125" style="1" customWidth="1"/>
    <col min="5634" max="5634" width="22.28515625" style="1" customWidth="1"/>
    <col min="5635" max="5635" width="25.28515625" style="1" customWidth="1"/>
    <col min="5636" max="5639" width="9.28515625" style="1"/>
    <col min="5640" max="5640" width="13.7109375" style="1" customWidth="1"/>
    <col min="5641" max="5648" width="15.42578125" style="1" customWidth="1"/>
    <col min="5649" max="5649" width="17" style="1" customWidth="1"/>
    <col min="5650" max="5888" width="9.28515625" style="1"/>
    <col min="5889" max="5889" width="18.5703125" style="1" customWidth="1"/>
    <col min="5890" max="5890" width="22.28515625" style="1" customWidth="1"/>
    <col min="5891" max="5891" width="25.28515625" style="1" customWidth="1"/>
    <col min="5892" max="5895" width="9.28515625" style="1"/>
    <col min="5896" max="5896" width="13.7109375" style="1" customWidth="1"/>
    <col min="5897" max="5904" width="15.42578125" style="1" customWidth="1"/>
    <col min="5905" max="5905" width="17" style="1" customWidth="1"/>
    <col min="5906" max="6144" width="9.28515625" style="1"/>
    <col min="6145" max="6145" width="18.5703125" style="1" customWidth="1"/>
    <col min="6146" max="6146" width="22.28515625" style="1" customWidth="1"/>
    <col min="6147" max="6147" width="25.28515625" style="1" customWidth="1"/>
    <col min="6148" max="6151" width="9.28515625" style="1"/>
    <col min="6152" max="6152" width="13.7109375" style="1" customWidth="1"/>
    <col min="6153" max="6160" width="15.42578125" style="1" customWidth="1"/>
    <col min="6161" max="6161" width="17" style="1" customWidth="1"/>
    <col min="6162" max="6400" width="9.28515625" style="1"/>
    <col min="6401" max="6401" width="18.5703125" style="1" customWidth="1"/>
    <col min="6402" max="6402" width="22.28515625" style="1" customWidth="1"/>
    <col min="6403" max="6403" width="25.28515625" style="1" customWidth="1"/>
    <col min="6404" max="6407" width="9.28515625" style="1"/>
    <col min="6408" max="6408" width="13.7109375" style="1" customWidth="1"/>
    <col min="6409" max="6416" width="15.42578125" style="1" customWidth="1"/>
    <col min="6417" max="6417" width="17" style="1" customWidth="1"/>
    <col min="6418" max="6656" width="9.28515625" style="1"/>
    <col min="6657" max="6657" width="18.5703125" style="1" customWidth="1"/>
    <col min="6658" max="6658" width="22.28515625" style="1" customWidth="1"/>
    <col min="6659" max="6659" width="25.28515625" style="1" customWidth="1"/>
    <col min="6660" max="6663" width="9.28515625" style="1"/>
    <col min="6664" max="6664" width="13.7109375" style="1" customWidth="1"/>
    <col min="6665" max="6672" width="15.42578125" style="1" customWidth="1"/>
    <col min="6673" max="6673" width="17" style="1" customWidth="1"/>
    <col min="6674" max="6912" width="9.28515625" style="1"/>
    <col min="6913" max="6913" width="18.5703125" style="1" customWidth="1"/>
    <col min="6914" max="6914" width="22.28515625" style="1" customWidth="1"/>
    <col min="6915" max="6915" width="25.28515625" style="1" customWidth="1"/>
    <col min="6916" max="6919" width="9.28515625" style="1"/>
    <col min="6920" max="6920" width="13.7109375" style="1" customWidth="1"/>
    <col min="6921" max="6928" width="15.42578125" style="1" customWidth="1"/>
    <col min="6929" max="6929" width="17" style="1" customWidth="1"/>
    <col min="6930" max="7168" width="9.28515625" style="1"/>
    <col min="7169" max="7169" width="18.5703125" style="1" customWidth="1"/>
    <col min="7170" max="7170" width="22.28515625" style="1" customWidth="1"/>
    <col min="7171" max="7171" width="25.28515625" style="1" customWidth="1"/>
    <col min="7172" max="7175" width="9.28515625" style="1"/>
    <col min="7176" max="7176" width="13.7109375" style="1" customWidth="1"/>
    <col min="7177" max="7184" width="15.42578125" style="1" customWidth="1"/>
    <col min="7185" max="7185" width="17" style="1" customWidth="1"/>
    <col min="7186" max="7424" width="9.28515625" style="1"/>
    <col min="7425" max="7425" width="18.5703125" style="1" customWidth="1"/>
    <col min="7426" max="7426" width="22.28515625" style="1" customWidth="1"/>
    <col min="7427" max="7427" width="25.28515625" style="1" customWidth="1"/>
    <col min="7428" max="7431" width="9.28515625" style="1"/>
    <col min="7432" max="7432" width="13.7109375" style="1" customWidth="1"/>
    <col min="7433" max="7440" width="15.42578125" style="1" customWidth="1"/>
    <col min="7441" max="7441" width="17" style="1" customWidth="1"/>
    <col min="7442" max="7680" width="9.28515625" style="1"/>
    <col min="7681" max="7681" width="18.5703125" style="1" customWidth="1"/>
    <col min="7682" max="7682" width="22.28515625" style="1" customWidth="1"/>
    <col min="7683" max="7683" width="25.28515625" style="1" customWidth="1"/>
    <col min="7684" max="7687" width="9.28515625" style="1"/>
    <col min="7688" max="7688" width="13.7109375" style="1" customWidth="1"/>
    <col min="7689" max="7696" width="15.42578125" style="1" customWidth="1"/>
    <col min="7697" max="7697" width="17" style="1" customWidth="1"/>
    <col min="7698" max="7936" width="9.28515625" style="1"/>
    <col min="7937" max="7937" width="18.5703125" style="1" customWidth="1"/>
    <col min="7938" max="7938" width="22.28515625" style="1" customWidth="1"/>
    <col min="7939" max="7939" width="25.28515625" style="1" customWidth="1"/>
    <col min="7940" max="7943" width="9.28515625" style="1"/>
    <col min="7944" max="7944" width="13.7109375" style="1" customWidth="1"/>
    <col min="7945" max="7952" width="15.42578125" style="1" customWidth="1"/>
    <col min="7953" max="7953" width="17" style="1" customWidth="1"/>
    <col min="7954" max="8192" width="9.28515625" style="1"/>
    <col min="8193" max="8193" width="18.5703125" style="1" customWidth="1"/>
    <col min="8194" max="8194" width="22.28515625" style="1" customWidth="1"/>
    <col min="8195" max="8195" width="25.28515625" style="1" customWidth="1"/>
    <col min="8196" max="8199" width="9.28515625" style="1"/>
    <col min="8200" max="8200" width="13.7109375" style="1" customWidth="1"/>
    <col min="8201" max="8208" width="15.42578125" style="1" customWidth="1"/>
    <col min="8209" max="8209" width="17" style="1" customWidth="1"/>
    <col min="8210" max="8448" width="9.28515625" style="1"/>
    <col min="8449" max="8449" width="18.5703125" style="1" customWidth="1"/>
    <col min="8450" max="8450" width="22.28515625" style="1" customWidth="1"/>
    <col min="8451" max="8451" width="25.28515625" style="1" customWidth="1"/>
    <col min="8452" max="8455" width="9.28515625" style="1"/>
    <col min="8456" max="8456" width="13.7109375" style="1" customWidth="1"/>
    <col min="8457" max="8464" width="15.42578125" style="1" customWidth="1"/>
    <col min="8465" max="8465" width="17" style="1" customWidth="1"/>
    <col min="8466" max="8704" width="9.28515625" style="1"/>
    <col min="8705" max="8705" width="18.5703125" style="1" customWidth="1"/>
    <col min="8706" max="8706" width="22.28515625" style="1" customWidth="1"/>
    <col min="8707" max="8707" width="25.28515625" style="1" customWidth="1"/>
    <col min="8708" max="8711" width="9.28515625" style="1"/>
    <col min="8712" max="8712" width="13.7109375" style="1" customWidth="1"/>
    <col min="8713" max="8720" width="15.42578125" style="1" customWidth="1"/>
    <col min="8721" max="8721" width="17" style="1" customWidth="1"/>
    <col min="8722" max="8960" width="9.28515625" style="1"/>
    <col min="8961" max="8961" width="18.5703125" style="1" customWidth="1"/>
    <col min="8962" max="8962" width="22.28515625" style="1" customWidth="1"/>
    <col min="8963" max="8963" width="25.28515625" style="1" customWidth="1"/>
    <col min="8964" max="8967" width="9.28515625" style="1"/>
    <col min="8968" max="8968" width="13.7109375" style="1" customWidth="1"/>
    <col min="8969" max="8976" width="15.42578125" style="1" customWidth="1"/>
    <col min="8977" max="8977" width="17" style="1" customWidth="1"/>
    <col min="8978" max="9216" width="9.28515625" style="1"/>
    <col min="9217" max="9217" width="18.5703125" style="1" customWidth="1"/>
    <col min="9218" max="9218" width="22.28515625" style="1" customWidth="1"/>
    <col min="9219" max="9219" width="25.28515625" style="1" customWidth="1"/>
    <col min="9220" max="9223" width="9.28515625" style="1"/>
    <col min="9224" max="9224" width="13.7109375" style="1" customWidth="1"/>
    <col min="9225" max="9232" width="15.42578125" style="1" customWidth="1"/>
    <col min="9233" max="9233" width="17" style="1" customWidth="1"/>
    <col min="9234" max="9472" width="9.28515625" style="1"/>
    <col min="9473" max="9473" width="18.5703125" style="1" customWidth="1"/>
    <col min="9474" max="9474" width="22.28515625" style="1" customWidth="1"/>
    <col min="9475" max="9475" width="25.28515625" style="1" customWidth="1"/>
    <col min="9476" max="9479" width="9.28515625" style="1"/>
    <col min="9480" max="9480" width="13.7109375" style="1" customWidth="1"/>
    <col min="9481" max="9488" width="15.42578125" style="1" customWidth="1"/>
    <col min="9489" max="9489" width="17" style="1" customWidth="1"/>
    <col min="9490" max="9728" width="9.28515625" style="1"/>
    <col min="9729" max="9729" width="18.5703125" style="1" customWidth="1"/>
    <col min="9730" max="9730" width="22.28515625" style="1" customWidth="1"/>
    <col min="9731" max="9731" width="25.28515625" style="1" customWidth="1"/>
    <col min="9732" max="9735" width="9.28515625" style="1"/>
    <col min="9736" max="9736" width="13.7109375" style="1" customWidth="1"/>
    <col min="9737" max="9744" width="15.42578125" style="1" customWidth="1"/>
    <col min="9745" max="9745" width="17" style="1" customWidth="1"/>
    <col min="9746" max="9984" width="9.28515625" style="1"/>
    <col min="9985" max="9985" width="18.5703125" style="1" customWidth="1"/>
    <col min="9986" max="9986" width="22.28515625" style="1" customWidth="1"/>
    <col min="9987" max="9987" width="25.28515625" style="1" customWidth="1"/>
    <col min="9988" max="9991" width="9.28515625" style="1"/>
    <col min="9992" max="9992" width="13.7109375" style="1" customWidth="1"/>
    <col min="9993" max="10000" width="15.42578125" style="1" customWidth="1"/>
    <col min="10001" max="10001" width="17" style="1" customWidth="1"/>
    <col min="10002" max="10240" width="9.28515625" style="1"/>
    <col min="10241" max="10241" width="18.5703125" style="1" customWidth="1"/>
    <col min="10242" max="10242" width="22.28515625" style="1" customWidth="1"/>
    <col min="10243" max="10243" width="25.28515625" style="1" customWidth="1"/>
    <col min="10244" max="10247" width="9.28515625" style="1"/>
    <col min="10248" max="10248" width="13.7109375" style="1" customWidth="1"/>
    <col min="10249" max="10256" width="15.42578125" style="1" customWidth="1"/>
    <col min="10257" max="10257" width="17" style="1" customWidth="1"/>
    <col min="10258" max="10496" width="9.28515625" style="1"/>
    <col min="10497" max="10497" width="18.5703125" style="1" customWidth="1"/>
    <col min="10498" max="10498" width="22.28515625" style="1" customWidth="1"/>
    <col min="10499" max="10499" width="25.28515625" style="1" customWidth="1"/>
    <col min="10500" max="10503" width="9.28515625" style="1"/>
    <col min="10504" max="10504" width="13.7109375" style="1" customWidth="1"/>
    <col min="10505" max="10512" width="15.42578125" style="1" customWidth="1"/>
    <col min="10513" max="10513" width="17" style="1" customWidth="1"/>
    <col min="10514" max="10752" width="9.28515625" style="1"/>
    <col min="10753" max="10753" width="18.5703125" style="1" customWidth="1"/>
    <col min="10754" max="10754" width="22.28515625" style="1" customWidth="1"/>
    <col min="10755" max="10755" width="25.28515625" style="1" customWidth="1"/>
    <col min="10756" max="10759" width="9.28515625" style="1"/>
    <col min="10760" max="10760" width="13.7109375" style="1" customWidth="1"/>
    <col min="10761" max="10768" width="15.42578125" style="1" customWidth="1"/>
    <col min="10769" max="10769" width="17" style="1" customWidth="1"/>
    <col min="10770" max="11008" width="9.28515625" style="1"/>
    <col min="11009" max="11009" width="18.5703125" style="1" customWidth="1"/>
    <col min="11010" max="11010" width="22.28515625" style="1" customWidth="1"/>
    <col min="11011" max="11011" width="25.28515625" style="1" customWidth="1"/>
    <col min="11012" max="11015" width="9.28515625" style="1"/>
    <col min="11016" max="11016" width="13.7109375" style="1" customWidth="1"/>
    <col min="11017" max="11024" width="15.42578125" style="1" customWidth="1"/>
    <col min="11025" max="11025" width="17" style="1" customWidth="1"/>
    <col min="11026" max="11264" width="9.28515625" style="1"/>
    <col min="11265" max="11265" width="18.5703125" style="1" customWidth="1"/>
    <col min="11266" max="11266" width="22.28515625" style="1" customWidth="1"/>
    <col min="11267" max="11267" width="25.28515625" style="1" customWidth="1"/>
    <col min="11268" max="11271" width="9.28515625" style="1"/>
    <col min="11272" max="11272" width="13.7109375" style="1" customWidth="1"/>
    <col min="11273" max="11280" width="15.42578125" style="1" customWidth="1"/>
    <col min="11281" max="11281" width="17" style="1" customWidth="1"/>
    <col min="11282" max="11520" width="9.28515625" style="1"/>
    <col min="11521" max="11521" width="18.5703125" style="1" customWidth="1"/>
    <col min="11522" max="11522" width="22.28515625" style="1" customWidth="1"/>
    <col min="11523" max="11523" width="25.28515625" style="1" customWidth="1"/>
    <col min="11524" max="11527" width="9.28515625" style="1"/>
    <col min="11528" max="11528" width="13.7109375" style="1" customWidth="1"/>
    <col min="11529" max="11536" width="15.42578125" style="1" customWidth="1"/>
    <col min="11537" max="11537" width="17" style="1" customWidth="1"/>
    <col min="11538" max="11776" width="9.28515625" style="1"/>
    <col min="11777" max="11777" width="18.5703125" style="1" customWidth="1"/>
    <col min="11778" max="11778" width="22.28515625" style="1" customWidth="1"/>
    <col min="11779" max="11779" width="25.28515625" style="1" customWidth="1"/>
    <col min="11780" max="11783" width="9.28515625" style="1"/>
    <col min="11784" max="11784" width="13.7109375" style="1" customWidth="1"/>
    <col min="11785" max="11792" width="15.42578125" style="1" customWidth="1"/>
    <col min="11793" max="11793" width="17" style="1" customWidth="1"/>
    <col min="11794" max="12032" width="9.28515625" style="1"/>
    <col min="12033" max="12033" width="18.5703125" style="1" customWidth="1"/>
    <col min="12034" max="12034" width="22.28515625" style="1" customWidth="1"/>
    <col min="12035" max="12035" width="25.28515625" style="1" customWidth="1"/>
    <col min="12036" max="12039" width="9.28515625" style="1"/>
    <col min="12040" max="12040" width="13.7109375" style="1" customWidth="1"/>
    <col min="12041" max="12048" width="15.42578125" style="1" customWidth="1"/>
    <col min="12049" max="12049" width="17" style="1" customWidth="1"/>
    <col min="12050" max="12288" width="9.28515625" style="1"/>
    <col min="12289" max="12289" width="18.5703125" style="1" customWidth="1"/>
    <col min="12290" max="12290" width="22.28515625" style="1" customWidth="1"/>
    <col min="12291" max="12291" width="25.28515625" style="1" customWidth="1"/>
    <col min="12292" max="12295" width="9.28515625" style="1"/>
    <col min="12296" max="12296" width="13.7109375" style="1" customWidth="1"/>
    <col min="12297" max="12304" width="15.42578125" style="1" customWidth="1"/>
    <col min="12305" max="12305" width="17" style="1" customWidth="1"/>
    <col min="12306" max="12544" width="9.28515625" style="1"/>
    <col min="12545" max="12545" width="18.5703125" style="1" customWidth="1"/>
    <col min="12546" max="12546" width="22.28515625" style="1" customWidth="1"/>
    <col min="12547" max="12547" width="25.28515625" style="1" customWidth="1"/>
    <col min="12548" max="12551" width="9.28515625" style="1"/>
    <col min="12552" max="12552" width="13.7109375" style="1" customWidth="1"/>
    <col min="12553" max="12560" width="15.42578125" style="1" customWidth="1"/>
    <col min="12561" max="12561" width="17" style="1" customWidth="1"/>
    <col min="12562" max="12800" width="9.28515625" style="1"/>
    <col min="12801" max="12801" width="18.5703125" style="1" customWidth="1"/>
    <col min="12802" max="12802" width="22.28515625" style="1" customWidth="1"/>
    <col min="12803" max="12803" width="25.28515625" style="1" customWidth="1"/>
    <col min="12804" max="12807" width="9.28515625" style="1"/>
    <col min="12808" max="12808" width="13.7109375" style="1" customWidth="1"/>
    <col min="12809" max="12816" width="15.42578125" style="1" customWidth="1"/>
    <col min="12817" max="12817" width="17" style="1" customWidth="1"/>
    <col min="12818" max="13056" width="9.28515625" style="1"/>
    <col min="13057" max="13057" width="18.5703125" style="1" customWidth="1"/>
    <col min="13058" max="13058" width="22.28515625" style="1" customWidth="1"/>
    <col min="13059" max="13059" width="25.28515625" style="1" customWidth="1"/>
    <col min="13060" max="13063" width="9.28515625" style="1"/>
    <col min="13064" max="13064" width="13.7109375" style="1" customWidth="1"/>
    <col min="13065" max="13072" width="15.42578125" style="1" customWidth="1"/>
    <col min="13073" max="13073" width="17" style="1" customWidth="1"/>
    <col min="13074" max="13312" width="9.28515625" style="1"/>
    <col min="13313" max="13313" width="18.5703125" style="1" customWidth="1"/>
    <col min="13314" max="13314" width="22.28515625" style="1" customWidth="1"/>
    <col min="13315" max="13315" width="25.28515625" style="1" customWidth="1"/>
    <col min="13316" max="13319" width="9.28515625" style="1"/>
    <col min="13320" max="13320" width="13.7109375" style="1" customWidth="1"/>
    <col min="13321" max="13328" width="15.42578125" style="1" customWidth="1"/>
    <col min="13329" max="13329" width="17" style="1" customWidth="1"/>
    <col min="13330" max="13568" width="9.28515625" style="1"/>
    <col min="13569" max="13569" width="18.5703125" style="1" customWidth="1"/>
    <col min="13570" max="13570" width="22.28515625" style="1" customWidth="1"/>
    <col min="13571" max="13571" width="25.28515625" style="1" customWidth="1"/>
    <col min="13572" max="13575" width="9.28515625" style="1"/>
    <col min="13576" max="13576" width="13.7109375" style="1" customWidth="1"/>
    <col min="13577" max="13584" width="15.42578125" style="1" customWidth="1"/>
    <col min="13585" max="13585" width="17" style="1" customWidth="1"/>
    <col min="13586" max="13824" width="9.28515625" style="1"/>
    <col min="13825" max="13825" width="18.5703125" style="1" customWidth="1"/>
    <col min="13826" max="13826" width="22.28515625" style="1" customWidth="1"/>
    <col min="13827" max="13827" width="25.28515625" style="1" customWidth="1"/>
    <col min="13828" max="13831" width="9.28515625" style="1"/>
    <col min="13832" max="13832" width="13.7109375" style="1" customWidth="1"/>
    <col min="13833" max="13840" width="15.42578125" style="1" customWidth="1"/>
    <col min="13841" max="13841" width="17" style="1" customWidth="1"/>
    <col min="13842" max="14080" width="9.28515625" style="1"/>
    <col min="14081" max="14081" width="18.5703125" style="1" customWidth="1"/>
    <col min="14082" max="14082" width="22.28515625" style="1" customWidth="1"/>
    <col min="14083" max="14083" width="25.28515625" style="1" customWidth="1"/>
    <col min="14084" max="14087" width="9.28515625" style="1"/>
    <col min="14088" max="14088" width="13.7109375" style="1" customWidth="1"/>
    <col min="14089" max="14096" width="15.42578125" style="1" customWidth="1"/>
    <col min="14097" max="14097" width="17" style="1" customWidth="1"/>
    <col min="14098" max="14336" width="9.28515625" style="1"/>
    <col min="14337" max="14337" width="18.5703125" style="1" customWidth="1"/>
    <col min="14338" max="14338" width="22.28515625" style="1" customWidth="1"/>
    <col min="14339" max="14339" width="25.28515625" style="1" customWidth="1"/>
    <col min="14340" max="14343" width="9.28515625" style="1"/>
    <col min="14344" max="14344" width="13.7109375" style="1" customWidth="1"/>
    <col min="14345" max="14352" width="15.42578125" style="1" customWidth="1"/>
    <col min="14353" max="14353" width="17" style="1" customWidth="1"/>
    <col min="14354" max="14592" width="9.28515625" style="1"/>
    <col min="14593" max="14593" width="18.5703125" style="1" customWidth="1"/>
    <col min="14594" max="14594" width="22.28515625" style="1" customWidth="1"/>
    <col min="14595" max="14595" width="25.28515625" style="1" customWidth="1"/>
    <col min="14596" max="14599" width="9.28515625" style="1"/>
    <col min="14600" max="14600" width="13.7109375" style="1" customWidth="1"/>
    <col min="14601" max="14608" width="15.42578125" style="1" customWidth="1"/>
    <col min="14609" max="14609" width="17" style="1" customWidth="1"/>
    <col min="14610" max="14848" width="9.28515625" style="1"/>
    <col min="14849" max="14849" width="18.5703125" style="1" customWidth="1"/>
    <col min="14850" max="14850" width="22.28515625" style="1" customWidth="1"/>
    <col min="14851" max="14851" width="25.28515625" style="1" customWidth="1"/>
    <col min="14852" max="14855" width="9.28515625" style="1"/>
    <col min="14856" max="14856" width="13.7109375" style="1" customWidth="1"/>
    <col min="14857" max="14864" width="15.42578125" style="1" customWidth="1"/>
    <col min="14865" max="14865" width="17" style="1" customWidth="1"/>
    <col min="14866" max="15104" width="9.28515625" style="1"/>
    <col min="15105" max="15105" width="18.5703125" style="1" customWidth="1"/>
    <col min="15106" max="15106" width="22.28515625" style="1" customWidth="1"/>
    <col min="15107" max="15107" width="25.28515625" style="1" customWidth="1"/>
    <col min="15108" max="15111" width="9.28515625" style="1"/>
    <col min="15112" max="15112" width="13.7109375" style="1" customWidth="1"/>
    <col min="15113" max="15120" width="15.42578125" style="1" customWidth="1"/>
    <col min="15121" max="15121" width="17" style="1" customWidth="1"/>
    <col min="15122" max="15360" width="9.28515625" style="1"/>
    <col min="15361" max="15361" width="18.5703125" style="1" customWidth="1"/>
    <col min="15362" max="15362" width="22.28515625" style="1" customWidth="1"/>
    <col min="15363" max="15363" width="25.28515625" style="1" customWidth="1"/>
    <col min="15364" max="15367" width="9.28515625" style="1"/>
    <col min="15368" max="15368" width="13.7109375" style="1" customWidth="1"/>
    <col min="15369" max="15376" width="15.42578125" style="1" customWidth="1"/>
    <col min="15377" max="15377" width="17" style="1" customWidth="1"/>
    <col min="15378" max="15616" width="9.28515625" style="1"/>
    <col min="15617" max="15617" width="18.5703125" style="1" customWidth="1"/>
    <col min="15618" max="15618" width="22.28515625" style="1" customWidth="1"/>
    <col min="15619" max="15619" width="25.28515625" style="1" customWidth="1"/>
    <col min="15620" max="15623" width="9.28515625" style="1"/>
    <col min="15624" max="15624" width="13.7109375" style="1" customWidth="1"/>
    <col min="15625" max="15632" width="15.42578125" style="1" customWidth="1"/>
    <col min="15633" max="15633" width="17" style="1" customWidth="1"/>
    <col min="15634" max="15872" width="9.28515625" style="1"/>
    <col min="15873" max="15873" width="18.5703125" style="1" customWidth="1"/>
    <col min="15874" max="15874" width="22.28515625" style="1" customWidth="1"/>
    <col min="15875" max="15875" width="25.28515625" style="1" customWidth="1"/>
    <col min="15876" max="15879" width="9.28515625" style="1"/>
    <col min="15880" max="15880" width="13.7109375" style="1" customWidth="1"/>
    <col min="15881" max="15888" width="15.42578125" style="1" customWidth="1"/>
    <col min="15889" max="15889" width="17" style="1" customWidth="1"/>
    <col min="15890" max="16128" width="9.28515625" style="1"/>
    <col min="16129" max="16129" width="18.5703125" style="1" customWidth="1"/>
    <col min="16130" max="16130" width="22.28515625" style="1" customWidth="1"/>
    <col min="16131" max="16131" width="25.28515625" style="1" customWidth="1"/>
    <col min="16132" max="16135" width="9.28515625" style="1"/>
    <col min="16136" max="16136" width="13.7109375" style="1" customWidth="1"/>
    <col min="16137" max="16144" width="15.42578125" style="1" customWidth="1"/>
    <col min="16145" max="16145" width="17" style="1" customWidth="1"/>
    <col min="16146" max="16384" width="9.28515625" style="1"/>
  </cols>
  <sheetData>
    <row r="1" spans="1:18" ht="58.5" customHeight="1" x14ac:dyDescent="0.25">
      <c r="J1" s="2"/>
      <c r="K1" s="3"/>
      <c r="L1" s="4"/>
      <c r="M1" s="5" t="s">
        <v>0</v>
      </c>
      <c r="N1" s="5"/>
      <c r="O1" s="5"/>
      <c r="P1" s="5"/>
      <c r="Q1" s="5"/>
    </row>
    <row r="2" spans="1:18" ht="30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8" ht="18.75" customHeight="1" x14ac:dyDescent="0.25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  <c r="G3" s="7"/>
      <c r="H3" s="8" t="s">
        <v>6</v>
      </c>
      <c r="I3" s="9"/>
      <c r="J3" s="9"/>
      <c r="K3" s="9"/>
      <c r="L3" s="9"/>
      <c r="M3" s="9"/>
      <c r="N3" s="9"/>
      <c r="O3" s="9"/>
      <c r="P3" s="9"/>
      <c r="Q3" s="10"/>
    </row>
    <row r="4" spans="1:18" ht="49.5" customHeight="1" x14ac:dyDescent="0.25">
      <c r="A4" s="7"/>
      <c r="B4" s="7"/>
      <c r="C4" s="7"/>
      <c r="D4" s="11" t="s">
        <v>7</v>
      </c>
      <c r="E4" s="11" t="s">
        <v>8</v>
      </c>
      <c r="F4" s="11" t="s">
        <v>9</v>
      </c>
      <c r="G4" s="11" t="s">
        <v>10</v>
      </c>
      <c r="H4" s="11">
        <v>2014</v>
      </c>
      <c r="I4" s="11">
        <v>2015</v>
      </c>
      <c r="J4" s="11">
        <v>2016</v>
      </c>
      <c r="K4" s="12">
        <v>2017</v>
      </c>
      <c r="L4" s="11">
        <v>2018</v>
      </c>
      <c r="M4" s="12">
        <v>2019</v>
      </c>
      <c r="N4" s="12">
        <v>2020</v>
      </c>
      <c r="O4" s="12">
        <v>2021</v>
      </c>
      <c r="P4" s="12">
        <v>2022</v>
      </c>
      <c r="Q4" s="11" t="s">
        <v>11</v>
      </c>
    </row>
    <row r="5" spans="1:18" ht="48" customHeight="1" x14ac:dyDescent="0.25">
      <c r="A5" s="13" t="s">
        <v>12</v>
      </c>
      <c r="B5" s="14" t="s">
        <v>13</v>
      </c>
      <c r="C5" s="15" t="s">
        <v>14</v>
      </c>
      <c r="D5" s="16" t="s">
        <v>15</v>
      </c>
      <c r="E5" s="16" t="s">
        <v>15</v>
      </c>
      <c r="F5" s="16" t="s">
        <v>15</v>
      </c>
      <c r="G5" s="16" t="s">
        <v>15</v>
      </c>
      <c r="H5" s="17">
        <f t="shared" ref="H5:P5" si="0">H7+H8+H9+H10</f>
        <v>447829.6</v>
      </c>
      <c r="I5" s="17">
        <f t="shared" si="0"/>
        <v>473625.60000000003</v>
      </c>
      <c r="J5" s="18">
        <f t="shared" si="0"/>
        <v>511729.7</v>
      </c>
      <c r="K5" s="18">
        <f t="shared" si="0"/>
        <v>523227.99999999994</v>
      </c>
      <c r="L5" s="18">
        <f t="shared" si="0"/>
        <v>549349</v>
      </c>
      <c r="M5" s="19">
        <f t="shared" si="0"/>
        <v>614389.60000000009</v>
      </c>
      <c r="N5" s="19">
        <f t="shared" si="0"/>
        <v>587742.79999999993</v>
      </c>
      <c r="O5" s="19">
        <f t="shared" si="0"/>
        <v>583702.00000000012</v>
      </c>
      <c r="P5" s="19">
        <f t="shared" si="0"/>
        <v>578892.9</v>
      </c>
      <c r="Q5" s="19">
        <f>SUM(H5:P5)</f>
        <v>4870489.2</v>
      </c>
    </row>
    <row r="6" spans="1:18" x14ac:dyDescent="0.25">
      <c r="A6" s="20"/>
      <c r="B6" s="21"/>
      <c r="C6" s="15" t="s">
        <v>16</v>
      </c>
      <c r="D6" s="22"/>
      <c r="E6" s="22"/>
      <c r="F6" s="22"/>
      <c r="G6" s="22"/>
      <c r="H6" s="22"/>
      <c r="I6" s="23"/>
      <c r="J6" s="23"/>
      <c r="K6" s="24"/>
      <c r="L6" s="24"/>
      <c r="M6" s="24"/>
      <c r="N6" s="24"/>
      <c r="O6" s="24"/>
      <c r="P6" s="18">
        <f t="shared" ref="P6:P26" si="1">O6</f>
        <v>0</v>
      </c>
      <c r="Q6" s="18">
        <f t="shared" ref="Q6:Q26" si="2">SUM(H6:P6)</f>
        <v>0</v>
      </c>
    </row>
    <row r="7" spans="1:18" ht="51.75" customHeight="1" x14ac:dyDescent="0.25">
      <c r="A7" s="20"/>
      <c r="B7" s="21"/>
      <c r="C7" s="15" t="s">
        <v>17</v>
      </c>
      <c r="D7" s="25" t="s">
        <v>18</v>
      </c>
      <c r="E7" s="16" t="s">
        <v>15</v>
      </c>
      <c r="F7" s="16" t="s">
        <v>15</v>
      </c>
      <c r="G7" s="16" t="s">
        <v>15</v>
      </c>
      <c r="H7" s="26">
        <f t="shared" ref="H7:P7" si="3">H13+H18+H21+H24</f>
        <v>426153.3</v>
      </c>
      <c r="I7" s="26">
        <f t="shared" si="3"/>
        <v>451251.20000000001</v>
      </c>
      <c r="J7" s="26">
        <f t="shared" si="3"/>
        <v>486929.2</v>
      </c>
      <c r="K7" s="27">
        <f t="shared" si="3"/>
        <v>498675.49999999994</v>
      </c>
      <c r="L7" s="27">
        <f t="shared" si="3"/>
        <v>523112</v>
      </c>
      <c r="M7" s="27">
        <f t="shared" si="3"/>
        <v>587737.9</v>
      </c>
      <c r="N7" s="27">
        <f t="shared" si="3"/>
        <v>571598.19999999995</v>
      </c>
      <c r="O7" s="27">
        <f t="shared" si="3"/>
        <v>561529.10000000009</v>
      </c>
      <c r="P7" s="27">
        <f t="shared" si="3"/>
        <v>559776</v>
      </c>
      <c r="Q7" s="18">
        <f t="shared" si="2"/>
        <v>4666762.4000000004</v>
      </c>
      <c r="R7" s="28"/>
    </row>
    <row r="8" spans="1:18" ht="49.5" hidden="1" customHeight="1" x14ac:dyDescent="0.25">
      <c r="A8" s="20"/>
      <c r="B8" s="21"/>
      <c r="C8" s="29" t="s">
        <v>19</v>
      </c>
      <c r="D8" s="30" t="s">
        <v>20</v>
      </c>
      <c r="E8" s="16" t="s">
        <v>15</v>
      </c>
      <c r="F8" s="16" t="s">
        <v>15</v>
      </c>
      <c r="G8" s="16" t="s">
        <v>15</v>
      </c>
      <c r="H8" s="26"/>
      <c r="I8" s="26"/>
      <c r="J8" s="26"/>
      <c r="K8" s="27"/>
      <c r="L8" s="27"/>
      <c r="M8" s="27">
        <f>M17</f>
        <v>0</v>
      </c>
      <c r="N8" s="27"/>
      <c r="O8" s="27"/>
      <c r="P8" s="18">
        <f t="shared" si="1"/>
        <v>0</v>
      </c>
      <c r="Q8" s="18">
        <f t="shared" si="2"/>
        <v>0</v>
      </c>
    </row>
    <row r="9" spans="1:18" ht="39.950000000000003" customHeight="1" x14ac:dyDescent="0.25">
      <c r="A9" s="20"/>
      <c r="B9" s="21"/>
      <c r="C9" s="31" t="s">
        <v>21</v>
      </c>
      <c r="D9" s="25" t="s">
        <v>22</v>
      </c>
      <c r="E9" s="16" t="s">
        <v>15</v>
      </c>
      <c r="F9" s="16" t="s">
        <v>15</v>
      </c>
      <c r="G9" s="16" t="s">
        <v>15</v>
      </c>
      <c r="H9" s="26">
        <f t="shared" ref="H9:N9" si="4">H26</f>
        <v>14153.1</v>
      </c>
      <c r="I9" s="26">
        <f t="shared" si="4"/>
        <v>14936.4</v>
      </c>
      <c r="J9" s="26">
        <f t="shared" si="4"/>
        <v>15316.7</v>
      </c>
      <c r="K9" s="27">
        <f t="shared" si="4"/>
        <v>15372.5</v>
      </c>
      <c r="L9" s="27">
        <f t="shared" si="4"/>
        <v>15995.1</v>
      </c>
      <c r="M9" s="27">
        <f t="shared" si="4"/>
        <v>16743.8</v>
      </c>
      <c r="N9" s="27">
        <f t="shared" si="4"/>
        <v>16144.6</v>
      </c>
      <c r="O9" s="27">
        <f>O26</f>
        <v>16061</v>
      </c>
      <c r="P9" s="18">
        <f t="shared" si="1"/>
        <v>16061</v>
      </c>
      <c r="Q9" s="18">
        <f t="shared" si="2"/>
        <v>140784.20000000001</v>
      </c>
    </row>
    <row r="10" spans="1:18" ht="39.950000000000003" customHeight="1" x14ac:dyDescent="0.25">
      <c r="A10" s="32"/>
      <c r="B10" s="33"/>
      <c r="C10" s="31" t="s">
        <v>19</v>
      </c>
      <c r="D10" s="25" t="s">
        <v>20</v>
      </c>
      <c r="E10" s="16" t="s">
        <v>15</v>
      </c>
      <c r="F10" s="16" t="s">
        <v>15</v>
      </c>
      <c r="G10" s="16" t="s">
        <v>15</v>
      </c>
      <c r="H10" s="26">
        <f t="shared" ref="H10:N10" si="5">H25</f>
        <v>7523.2</v>
      </c>
      <c r="I10" s="26">
        <f t="shared" si="5"/>
        <v>7438</v>
      </c>
      <c r="J10" s="26">
        <f t="shared" si="5"/>
        <v>9483.7999999999993</v>
      </c>
      <c r="K10" s="27">
        <f t="shared" si="5"/>
        <v>9180</v>
      </c>
      <c r="L10" s="27">
        <f t="shared" si="5"/>
        <v>10241.9</v>
      </c>
      <c r="M10" s="27">
        <f t="shared" si="5"/>
        <v>9907.9</v>
      </c>
      <c r="N10" s="27">
        <f t="shared" si="5"/>
        <v>0</v>
      </c>
      <c r="O10" s="27">
        <f>O25</f>
        <v>6111.9</v>
      </c>
      <c r="P10" s="27">
        <f>P25</f>
        <v>3055.9</v>
      </c>
      <c r="Q10" s="18">
        <f t="shared" si="2"/>
        <v>62942.600000000006</v>
      </c>
    </row>
    <row r="11" spans="1:18" ht="46.5" customHeight="1" x14ac:dyDescent="0.25">
      <c r="A11" s="34" t="s">
        <v>23</v>
      </c>
      <c r="B11" s="34" t="s">
        <v>24</v>
      </c>
      <c r="C11" s="31" t="s">
        <v>14</v>
      </c>
      <c r="D11" s="35" t="s">
        <v>15</v>
      </c>
      <c r="E11" s="36" t="s">
        <v>15</v>
      </c>
      <c r="F11" s="35" t="s">
        <v>15</v>
      </c>
      <c r="G11" s="37" t="s">
        <v>15</v>
      </c>
      <c r="H11" s="26">
        <f t="shared" ref="H11:O11" si="6">H13+H14</f>
        <v>198091.6</v>
      </c>
      <c r="I11" s="26">
        <f t="shared" si="6"/>
        <v>204824.6</v>
      </c>
      <c r="J11" s="26">
        <f t="shared" si="6"/>
        <v>219030.5</v>
      </c>
      <c r="K11" s="27">
        <f t="shared" si="6"/>
        <v>218633.1</v>
      </c>
      <c r="L11" s="27">
        <f t="shared" si="6"/>
        <v>229336.9</v>
      </c>
      <c r="M11" s="27">
        <f t="shared" si="6"/>
        <v>267495.40000000002</v>
      </c>
      <c r="N11" s="27">
        <f t="shared" si="6"/>
        <v>270867.90000000002</v>
      </c>
      <c r="O11" s="27">
        <f t="shared" si="6"/>
        <v>267814.90000000002</v>
      </c>
      <c r="P11" s="18">
        <f t="shared" si="1"/>
        <v>267814.90000000002</v>
      </c>
      <c r="Q11" s="18">
        <f t="shared" si="2"/>
        <v>2143909.7999999998</v>
      </c>
    </row>
    <row r="12" spans="1:18" x14ac:dyDescent="0.25">
      <c r="A12" s="34"/>
      <c r="B12" s="34"/>
      <c r="C12" s="31" t="s">
        <v>16</v>
      </c>
      <c r="D12" s="38"/>
      <c r="E12" s="39"/>
      <c r="F12" s="38"/>
      <c r="G12" s="40"/>
      <c r="H12" s="40"/>
      <c r="I12" s="26"/>
      <c r="J12" s="26"/>
      <c r="K12" s="27"/>
      <c r="L12" s="27"/>
      <c r="M12" s="27"/>
      <c r="N12" s="27"/>
      <c r="O12" s="27"/>
      <c r="P12" s="18">
        <f t="shared" si="1"/>
        <v>0</v>
      </c>
      <c r="Q12" s="18">
        <f t="shared" si="2"/>
        <v>0</v>
      </c>
    </row>
    <row r="13" spans="1:18" ht="55.5" customHeight="1" x14ac:dyDescent="0.25">
      <c r="A13" s="34"/>
      <c r="B13" s="34"/>
      <c r="C13" s="15" t="s">
        <v>17</v>
      </c>
      <c r="D13" s="36" t="s">
        <v>18</v>
      </c>
      <c r="E13" s="36" t="s">
        <v>15</v>
      </c>
      <c r="F13" s="35" t="s">
        <v>15</v>
      </c>
      <c r="G13" s="37" t="s">
        <v>15</v>
      </c>
      <c r="H13" s="26">
        <v>198091.6</v>
      </c>
      <c r="I13" s="26">
        <v>204824.6</v>
      </c>
      <c r="J13" s="26">
        <v>219030.5</v>
      </c>
      <c r="K13" s="27">
        <v>218633.1</v>
      </c>
      <c r="L13" s="27">
        <v>229336.9</v>
      </c>
      <c r="M13" s="41">
        <v>267495.40000000002</v>
      </c>
      <c r="N13" s="41">
        <v>270867.90000000002</v>
      </c>
      <c r="O13" s="41">
        <v>267814.90000000002</v>
      </c>
      <c r="P13" s="19">
        <f t="shared" si="1"/>
        <v>267814.90000000002</v>
      </c>
      <c r="Q13" s="19">
        <f t="shared" si="2"/>
        <v>2143909.7999999998</v>
      </c>
    </row>
    <row r="14" spans="1:18" ht="63" x14ac:dyDescent="0.25">
      <c r="A14" s="34"/>
      <c r="B14" s="34"/>
      <c r="C14" s="15" t="s">
        <v>25</v>
      </c>
      <c r="D14" s="36" t="s">
        <v>26</v>
      </c>
      <c r="E14" s="36" t="s">
        <v>15</v>
      </c>
      <c r="F14" s="35" t="s">
        <v>15</v>
      </c>
      <c r="G14" s="37" t="s">
        <v>15</v>
      </c>
      <c r="H14" s="26"/>
      <c r="I14" s="26"/>
      <c r="J14" s="26">
        <v>0</v>
      </c>
      <c r="K14" s="27"/>
      <c r="L14" s="27"/>
      <c r="M14" s="27"/>
      <c r="N14" s="27"/>
      <c r="O14" s="27"/>
      <c r="P14" s="18">
        <f t="shared" si="1"/>
        <v>0</v>
      </c>
      <c r="Q14" s="18">
        <f t="shared" si="2"/>
        <v>0</v>
      </c>
    </row>
    <row r="15" spans="1:18" ht="47.25" x14ac:dyDescent="0.25">
      <c r="A15" s="42" t="s">
        <v>27</v>
      </c>
      <c r="B15" s="43" t="s">
        <v>28</v>
      </c>
      <c r="C15" s="31" t="s">
        <v>14</v>
      </c>
      <c r="D15" s="35" t="s">
        <v>15</v>
      </c>
      <c r="E15" s="36" t="s">
        <v>15</v>
      </c>
      <c r="F15" s="35" t="s">
        <v>15</v>
      </c>
      <c r="G15" s="37" t="s">
        <v>15</v>
      </c>
      <c r="H15" s="26">
        <f t="shared" ref="H15:N15" si="7">H18</f>
        <v>214621.9</v>
      </c>
      <c r="I15" s="26">
        <f t="shared" si="7"/>
        <v>231479.1</v>
      </c>
      <c r="J15" s="26">
        <f t="shared" si="7"/>
        <v>252889.60000000001</v>
      </c>
      <c r="K15" s="27">
        <f t="shared" si="7"/>
        <v>262736.59999999998</v>
      </c>
      <c r="L15" s="27">
        <f t="shared" si="7"/>
        <v>275850</v>
      </c>
      <c r="M15" s="27">
        <f>M17+M18</f>
        <v>294091.2</v>
      </c>
      <c r="N15" s="27">
        <f t="shared" si="7"/>
        <v>268462.3</v>
      </c>
      <c r="O15" s="27">
        <f>O18</f>
        <v>261809.4</v>
      </c>
      <c r="P15" s="18">
        <f>P18</f>
        <v>260056.3</v>
      </c>
      <c r="Q15" s="18">
        <f t="shared" si="2"/>
        <v>2321996.4</v>
      </c>
    </row>
    <row r="16" spans="1:18" x14ac:dyDescent="0.25">
      <c r="A16" s="44"/>
      <c r="B16" s="45"/>
      <c r="C16" s="31" t="s">
        <v>16</v>
      </c>
      <c r="D16" s="38"/>
      <c r="E16" s="39"/>
      <c r="F16" s="38"/>
      <c r="G16" s="40"/>
      <c r="H16" s="26"/>
      <c r="I16" s="26"/>
      <c r="J16" s="26"/>
      <c r="K16" s="27"/>
      <c r="L16" s="27"/>
      <c r="M16" s="27"/>
      <c r="N16" s="27"/>
      <c r="O16" s="27"/>
      <c r="P16" s="18">
        <f t="shared" si="1"/>
        <v>0</v>
      </c>
      <c r="Q16" s="18">
        <f t="shared" si="2"/>
        <v>0</v>
      </c>
    </row>
    <row r="17" spans="1:17" ht="31.5" hidden="1" x14ac:dyDescent="0.25">
      <c r="A17" s="44"/>
      <c r="B17" s="45"/>
      <c r="C17" s="29" t="s">
        <v>19</v>
      </c>
      <c r="D17" s="30" t="s">
        <v>20</v>
      </c>
      <c r="E17" s="16" t="s">
        <v>15</v>
      </c>
      <c r="F17" s="16" t="s">
        <v>15</v>
      </c>
      <c r="G17" s="16" t="s">
        <v>15</v>
      </c>
      <c r="H17" s="26"/>
      <c r="I17" s="26"/>
      <c r="J17" s="26"/>
      <c r="K17" s="27"/>
      <c r="L17" s="27"/>
      <c r="M17" s="27">
        <v>0</v>
      </c>
      <c r="N17" s="27"/>
      <c r="O17" s="27"/>
      <c r="P17" s="18">
        <f t="shared" si="1"/>
        <v>0</v>
      </c>
      <c r="Q17" s="18">
        <f t="shared" si="2"/>
        <v>0</v>
      </c>
    </row>
    <row r="18" spans="1:17" ht="50.25" customHeight="1" x14ac:dyDescent="0.25">
      <c r="A18" s="44"/>
      <c r="B18" s="46"/>
      <c r="C18" s="15" t="s">
        <v>17</v>
      </c>
      <c r="D18" s="47">
        <v>975</v>
      </c>
      <c r="E18" s="36" t="s">
        <v>15</v>
      </c>
      <c r="F18" s="35" t="s">
        <v>15</v>
      </c>
      <c r="G18" s="37" t="s">
        <v>15</v>
      </c>
      <c r="H18" s="48">
        <v>214621.9</v>
      </c>
      <c r="I18" s="26">
        <v>231479.1</v>
      </c>
      <c r="J18" s="26">
        <v>252889.60000000001</v>
      </c>
      <c r="K18" s="27">
        <v>262736.59999999998</v>
      </c>
      <c r="L18" s="27">
        <v>275850</v>
      </c>
      <c r="M18" s="41">
        <v>294091.2</v>
      </c>
      <c r="N18" s="49">
        <v>268462.3</v>
      </c>
      <c r="O18" s="41">
        <v>261809.4</v>
      </c>
      <c r="P18" s="19">
        <v>260056.3</v>
      </c>
      <c r="Q18" s="19">
        <f t="shared" si="2"/>
        <v>2321996.4</v>
      </c>
    </row>
    <row r="19" spans="1:17" ht="47.25" customHeight="1" x14ac:dyDescent="0.25">
      <c r="A19" s="42" t="s">
        <v>29</v>
      </c>
      <c r="B19" s="43" t="s">
        <v>30</v>
      </c>
      <c r="C19" s="31" t="s">
        <v>14</v>
      </c>
      <c r="D19" s="36" t="s">
        <v>18</v>
      </c>
      <c r="E19" s="36" t="s">
        <v>15</v>
      </c>
      <c r="F19" s="35" t="s">
        <v>15</v>
      </c>
      <c r="G19" s="37" t="s">
        <v>15</v>
      </c>
      <c r="H19" s="26">
        <f t="shared" ref="H19:N19" si="8">H21</f>
        <v>6990.7</v>
      </c>
      <c r="I19" s="26">
        <f t="shared" si="8"/>
        <v>7764.9</v>
      </c>
      <c r="J19" s="26">
        <f t="shared" si="8"/>
        <v>7414.4</v>
      </c>
      <c r="K19" s="27">
        <f t="shared" si="8"/>
        <v>8058.3</v>
      </c>
      <c r="L19" s="27">
        <f t="shared" si="8"/>
        <v>7980.8</v>
      </c>
      <c r="M19" s="27">
        <f t="shared" si="8"/>
        <v>8394.1</v>
      </c>
      <c r="N19" s="27">
        <f t="shared" si="8"/>
        <v>8543.5</v>
      </c>
      <c r="O19" s="27">
        <f>O21</f>
        <v>8493.4</v>
      </c>
      <c r="P19" s="18">
        <f t="shared" si="1"/>
        <v>8493.4</v>
      </c>
      <c r="Q19" s="18">
        <f t="shared" si="2"/>
        <v>72133.5</v>
      </c>
    </row>
    <row r="20" spans="1:17" x14ac:dyDescent="0.25">
      <c r="A20" s="44"/>
      <c r="B20" s="45"/>
      <c r="C20" s="31" t="s">
        <v>16</v>
      </c>
      <c r="D20" s="38"/>
      <c r="E20" s="39"/>
      <c r="F20" s="38"/>
      <c r="G20" s="40"/>
      <c r="H20" s="26"/>
      <c r="I20" s="26"/>
      <c r="J20" s="26"/>
      <c r="K20" s="27"/>
      <c r="L20" s="27"/>
      <c r="M20" s="27"/>
      <c r="N20" s="27"/>
      <c r="O20" s="27"/>
      <c r="P20" s="18">
        <f t="shared" si="1"/>
        <v>0</v>
      </c>
      <c r="Q20" s="18">
        <f t="shared" si="2"/>
        <v>0</v>
      </c>
    </row>
    <row r="21" spans="1:17" ht="55.5" customHeight="1" x14ac:dyDescent="0.25">
      <c r="A21" s="44"/>
      <c r="B21" s="46"/>
      <c r="C21" s="15" t="s">
        <v>17</v>
      </c>
      <c r="D21" s="50">
        <v>975</v>
      </c>
      <c r="E21" s="51" t="s">
        <v>15</v>
      </c>
      <c r="F21" s="50" t="s">
        <v>15</v>
      </c>
      <c r="G21" s="52" t="s">
        <v>15</v>
      </c>
      <c r="H21" s="26">
        <v>6990.7</v>
      </c>
      <c r="I21" s="26">
        <v>7764.9</v>
      </c>
      <c r="J21" s="26">
        <v>7414.4</v>
      </c>
      <c r="K21" s="27">
        <v>8058.3</v>
      </c>
      <c r="L21" s="27">
        <v>7980.8</v>
      </c>
      <c r="M21" s="41">
        <v>8394.1</v>
      </c>
      <c r="N21" s="49">
        <v>8543.5</v>
      </c>
      <c r="O21" s="41">
        <v>8493.4</v>
      </c>
      <c r="P21" s="41">
        <v>8493.4</v>
      </c>
      <c r="Q21" s="19">
        <f t="shared" si="2"/>
        <v>72133.5</v>
      </c>
    </row>
    <row r="22" spans="1:17" ht="47.25" customHeight="1" x14ac:dyDescent="0.25">
      <c r="A22" s="53" t="s">
        <v>31</v>
      </c>
      <c r="B22" s="43" t="s">
        <v>32</v>
      </c>
      <c r="C22" s="31" t="s">
        <v>14</v>
      </c>
      <c r="D22" s="35"/>
      <c r="E22" s="36"/>
      <c r="F22" s="35"/>
      <c r="G22" s="37"/>
      <c r="H22" s="26">
        <f t="shared" ref="H22:N22" si="9">H24+H25+H26</f>
        <v>28125.4</v>
      </c>
      <c r="I22" s="26">
        <f t="shared" si="9"/>
        <v>29557</v>
      </c>
      <c r="J22" s="26">
        <f t="shared" si="9"/>
        <v>32395.200000000001</v>
      </c>
      <c r="K22" s="27">
        <f>K24+K25+K26</f>
        <v>33800</v>
      </c>
      <c r="L22" s="27">
        <f>L24+L25+L26</f>
        <v>36181.299999999996</v>
      </c>
      <c r="M22" s="27">
        <f t="shared" si="9"/>
        <v>44408.899999999994</v>
      </c>
      <c r="N22" s="49">
        <f t="shared" si="9"/>
        <v>39869.1</v>
      </c>
      <c r="O22" s="27">
        <f>O24+O25+O26</f>
        <v>45584.3</v>
      </c>
      <c r="P22" s="18">
        <f>P24+P25+P26</f>
        <v>42528.3</v>
      </c>
      <c r="Q22" s="18">
        <f t="shared" si="2"/>
        <v>332449.5</v>
      </c>
    </row>
    <row r="23" spans="1:17" x14ac:dyDescent="0.25">
      <c r="A23" s="53"/>
      <c r="B23" s="45"/>
      <c r="C23" s="31" t="s">
        <v>16</v>
      </c>
      <c r="D23" s="38"/>
      <c r="E23" s="39"/>
      <c r="F23" s="38"/>
      <c r="G23" s="40"/>
      <c r="H23" s="26"/>
      <c r="I23" s="26"/>
      <c r="J23" s="26"/>
      <c r="K23" s="27"/>
      <c r="L23" s="27"/>
      <c r="M23" s="27"/>
      <c r="N23" s="27"/>
      <c r="O23" s="27"/>
      <c r="P23" s="18">
        <f t="shared" si="1"/>
        <v>0</v>
      </c>
      <c r="Q23" s="18">
        <f t="shared" si="2"/>
        <v>0</v>
      </c>
    </row>
    <row r="24" spans="1:17" ht="48.75" customHeight="1" x14ac:dyDescent="0.25">
      <c r="A24" s="53"/>
      <c r="B24" s="45"/>
      <c r="C24" s="15" t="s">
        <v>17</v>
      </c>
      <c r="D24" s="36" t="s">
        <v>18</v>
      </c>
      <c r="E24" s="36" t="s">
        <v>15</v>
      </c>
      <c r="F24" s="35"/>
      <c r="G24" s="37"/>
      <c r="H24" s="26">
        <v>6449.1</v>
      </c>
      <c r="I24" s="26">
        <v>7182.6</v>
      </c>
      <c r="J24" s="26">
        <v>7594.7</v>
      </c>
      <c r="K24" s="27">
        <v>9247.5</v>
      </c>
      <c r="L24" s="27">
        <v>9944.2999999999993</v>
      </c>
      <c r="M24" s="27">
        <f>44408.9-M25-M26</f>
        <v>17757.2</v>
      </c>
      <c r="N24" s="27">
        <v>23724.5</v>
      </c>
      <c r="O24" s="27">
        <f>45584.3-O25-O26</f>
        <v>23411.4</v>
      </c>
      <c r="P24" s="18">
        <f>42528.3-P25-P26</f>
        <v>23411.4</v>
      </c>
      <c r="Q24" s="18">
        <f t="shared" si="2"/>
        <v>128722.69999999998</v>
      </c>
    </row>
    <row r="25" spans="1:17" ht="39" customHeight="1" x14ac:dyDescent="0.25">
      <c r="A25" s="53"/>
      <c r="B25" s="45"/>
      <c r="C25" s="31" t="s">
        <v>19</v>
      </c>
      <c r="D25" s="35">
        <v>906</v>
      </c>
      <c r="E25" s="36" t="s">
        <v>15</v>
      </c>
      <c r="F25" s="35"/>
      <c r="G25" s="35"/>
      <c r="H25" s="27">
        <v>7523.2</v>
      </c>
      <c r="I25" s="27">
        <f>3247.3+4190.7</f>
        <v>7438</v>
      </c>
      <c r="J25" s="27">
        <f>9009.9+473.9</f>
        <v>9483.7999999999993</v>
      </c>
      <c r="K25" s="27">
        <f>8415+765</f>
        <v>9180</v>
      </c>
      <c r="L25" s="27">
        <v>10241.9</v>
      </c>
      <c r="M25" s="27">
        <v>9907.9</v>
      </c>
      <c r="N25" s="27">
        <v>0</v>
      </c>
      <c r="O25" s="27">
        <v>6111.9</v>
      </c>
      <c r="P25" s="18">
        <v>3055.9</v>
      </c>
      <c r="Q25" s="18">
        <f t="shared" si="2"/>
        <v>62942.600000000006</v>
      </c>
    </row>
    <row r="26" spans="1:17" ht="30" customHeight="1" x14ac:dyDescent="0.25">
      <c r="A26" s="53"/>
      <c r="B26" s="46"/>
      <c r="C26" s="31" t="s">
        <v>21</v>
      </c>
      <c r="D26" s="50">
        <v>976</v>
      </c>
      <c r="E26" s="51" t="s">
        <v>15</v>
      </c>
      <c r="F26" s="38"/>
      <c r="G26" s="38"/>
      <c r="H26" s="26">
        <v>14153.1</v>
      </c>
      <c r="I26" s="26">
        <v>14936.4</v>
      </c>
      <c r="J26" s="27">
        <v>15316.7</v>
      </c>
      <c r="K26" s="27">
        <v>15372.5</v>
      </c>
      <c r="L26" s="27">
        <v>15995.1</v>
      </c>
      <c r="M26" s="27">
        <v>16743.8</v>
      </c>
      <c r="N26" s="27">
        <v>16144.6</v>
      </c>
      <c r="O26" s="27">
        <v>16061</v>
      </c>
      <c r="P26" s="18">
        <f t="shared" si="1"/>
        <v>16061</v>
      </c>
      <c r="Q26" s="18">
        <f t="shared" si="2"/>
        <v>140784.20000000001</v>
      </c>
    </row>
    <row r="27" spans="1:17" x14ac:dyDescent="0.25">
      <c r="I27" s="54"/>
      <c r="J27" s="54"/>
      <c r="K27" s="55"/>
      <c r="L27" s="54"/>
      <c r="M27" s="54"/>
      <c r="N27" s="54"/>
      <c r="O27" s="54"/>
      <c r="P27" s="54"/>
    </row>
    <row r="28" spans="1:17" ht="18.75" customHeight="1" x14ac:dyDescent="0.25">
      <c r="A28" s="1" t="s">
        <v>33</v>
      </c>
      <c r="Q28" s="1" t="s">
        <v>34</v>
      </c>
    </row>
    <row r="29" spans="1:17" x14ac:dyDescent="0.25">
      <c r="K29" s="57"/>
      <c r="L29" s="57"/>
      <c r="M29" s="57"/>
      <c r="N29" s="57"/>
      <c r="O29" s="57"/>
      <c r="P29" s="57"/>
      <c r="Q29" s="57"/>
    </row>
    <row r="31" spans="1:17" x14ac:dyDescent="0.25">
      <c r="L31" s="58"/>
    </row>
    <row r="32" spans="1:17" x14ac:dyDescent="0.25">
      <c r="L32" s="58"/>
    </row>
    <row r="33" spans="12:17" x14ac:dyDescent="0.25">
      <c r="Q33" s="54"/>
    </row>
    <row r="34" spans="12:17" x14ac:dyDescent="0.25">
      <c r="L34" s="58"/>
      <c r="Q34" s="54"/>
    </row>
    <row r="36" spans="12:17" x14ac:dyDescent="0.25">
      <c r="Q36" s="54"/>
    </row>
    <row r="37" spans="12:17" x14ac:dyDescent="0.25">
      <c r="Q37" s="54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Q1"/>
    <mergeCell ref="A2:Q2"/>
    <mergeCell ref="A3:A4"/>
    <mergeCell ref="B3:B4"/>
    <mergeCell ref="C3:C4"/>
    <mergeCell ref="D3:G3"/>
    <mergeCell ref="H3:Q3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view="pageBreakPreview" topLeftCell="C1" zoomScaleNormal="100" zoomScaleSheetLayoutView="100" workbookViewId="0">
      <selection activeCell="K21" sqref="K21"/>
    </sheetView>
  </sheetViews>
  <sheetFormatPr defaultRowHeight="15.75" x14ac:dyDescent="0.25"/>
  <cols>
    <col min="1" max="1" width="7.42578125" style="56" customWidth="1"/>
    <col min="2" max="2" width="79.140625" style="56" customWidth="1"/>
    <col min="3" max="3" width="12" style="56" customWidth="1"/>
    <col min="4" max="4" width="16.28515625" style="56" customWidth="1"/>
    <col min="5" max="5" width="9.140625" style="56" hidden="1" customWidth="1"/>
    <col min="6" max="8" width="11.42578125" style="56" customWidth="1"/>
    <col min="9" max="11" width="11.42578125" style="373" customWidth="1"/>
    <col min="12" max="12" width="11.42578125" style="374" customWidth="1"/>
    <col min="13" max="13" width="11.42578125" style="56" customWidth="1"/>
    <col min="14" max="256" width="9.140625" style="56"/>
    <col min="257" max="257" width="7.42578125" style="56" customWidth="1"/>
    <col min="258" max="258" width="79.140625" style="56" customWidth="1"/>
    <col min="259" max="259" width="12" style="56" customWidth="1"/>
    <col min="260" max="260" width="16.28515625" style="56" customWidth="1"/>
    <col min="261" max="261" width="0" style="56" hidden="1" customWidth="1"/>
    <col min="262" max="269" width="11.42578125" style="56" customWidth="1"/>
    <col min="270" max="512" width="9.140625" style="56"/>
    <col min="513" max="513" width="7.42578125" style="56" customWidth="1"/>
    <col min="514" max="514" width="79.140625" style="56" customWidth="1"/>
    <col min="515" max="515" width="12" style="56" customWidth="1"/>
    <col min="516" max="516" width="16.28515625" style="56" customWidth="1"/>
    <col min="517" max="517" width="0" style="56" hidden="1" customWidth="1"/>
    <col min="518" max="525" width="11.42578125" style="56" customWidth="1"/>
    <col min="526" max="768" width="9.140625" style="56"/>
    <col min="769" max="769" width="7.42578125" style="56" customWidth="1"/>
    <col min="770" max="770" width="79.140625" style="56" customWidth="1"/>
    <col min="771" max="771" width="12" style="56" customWidth="1"/>
    <col min="772" max="772" width="16.28515625" style="56" customWidth="1"/>
    <col min="773" max="773" width="0" style="56" hidden="1" customWidth="1"/>
    <col min="774" max="781" width="11.42578125" style="56" customWidth="1"/>
    <col min="782" max="1024" width="9.140625" style="56"/>
    <col min="1025" max="1025" width="7.42578125" style="56" customWidth="1"/>
    <col min="1026" max="1026" width="79.140625" style="56" customWidth="1"/>
    <col min="1027" max="1027" width="12" style="56" customWidth="1"/>
    <col min="1028" max="1028" width="16.28515625" style="56" customWidth="1"/>
    <col min="1029" max="1029" width="0" style="56" hidden="1" customWidth="1"/>
    <col min="1030" max="1037" width="11.42578125" style="56" customWidth="1"/>
    <col min="1038" max="1280" width="9.140625" style="56"/>
    <col min="1281" max="1281" width="7.42578125" style="56" customWidth="1"/>
    <col min="1282" max="1282" width="79.140625" style="56" customWidth="1"/>
    <col min="1283" max="1283" width="12" style="56" customWidth="1"/>
    <col min="1284" max="1284" width="16.28515625" style="56" customWidth="1"/>
    <col min="1285" max="1285" width="0" style="56" hidden="1" customWidth="1"/>
    <col min="1286" max="1293" width="11.42578125" style="56" customWidth="1"/>
    <col min="1294" max="1536" width="9.140625" style="56"/>
    <col min="1537" max="1537" width="7.42578125" style="56" customWidth="1"/>
    <col min="1538" max="1538" width="79.140625" style="56" customWidth="1"/>
    <col min="1539" max="1539" width="12" style="56" customWidth="1"/>
    <col min="1540" max="1540" width="16.28515625" style="56" customWidth="1"/>
    <col min="1541" max="1541" width="0" style="56" hidden="1" customWidth="1"/>
    <col min="1542" max="1549" width="11.42578125" style="56" customWidth="1"/>
    <col min="1550" max="1792" width="9.140625" style="56"/>
    <col min="1793" max="1793" width="7.42578125" style="56" customWidth="1"/>
    <col min="1794" max="1794" width="79.140625" style="56" customWidth="1"/>
    <col min="1795" max="1795" width="12" style="56" customWidth="1"/>
    <col min="1796" max="1796" width="16.28515625" style="56" customWidth="1"/>
    <col min="1797" max="1797" width="0" style="56" hidden="1" customWidth="1"/>
    <col min="1798" max="1805" width="11.42578125" style="56" customWidth="1"/>
    <col min="1806" max="2048" width="9.140625" style="56"/>
    <col min="2049" max="2049" width="7.42578125" style="56" customWidth="1"/>
    <col min="2050" max="2050" width="79.140625" style="56" customWidth="1"/>
    <col min="2051" max="2051" width="12" style="56" customWidth="1"/>
    <col min="2052" max="2052" width="16.28515625" style="56" customWidth="1"/>
    <col min="2053" max="2053" width="0" style="56" hidden="1" customWidth="1"/>
    <col min="2054" max="2061" width="11.42578125" style="56" customWidth="1"/>
    <col min="2062" max="2304" width="9.140625" style="56"/>
    <col min="2305" max="2305" width="7.42578125" style="56" customWidth="1"/>
    <col min="2306" max="2306" width="79.140625" style="56" customWidth="1"/>
    <col min="2307" max="2307" width="12" style="56" customWidth="1"/>
    <col min="2308" max="2308" width="16.28515625" style="56" customWidth="1"/>
    <col min="2309" max="2309" width="0" style="56" hidden="1" customWidth="1"/>
    <col min="2310" max="2317" width="11.42578125" style="56" customWidth="1"/>
    <col min="2318" max="2560" width="9.140625" style="56"/>
    <col min="2561" max="2561" width="7.42578125" style="56" customWidth="1"/>
    <col min="2562" max="2562" width="79.140625" style="56" customWidth="1"/>
    <col min="2563" max="2563" width="12" style="56" customWidth="1"/>
    <col min="2564" max="2564" width="16.28515625" style="56" customWidth="1"/>
    <col min="2565" max="2565" width="0" style="56" hidden="1" customWidth="1"/>
    <col min="2566" max="2573" width="11.42578125" style="56" customWidth="1"/>
    <col min="2574" max="2816" width="9.140625" style="56"/>
    <col min="2817" max="2817" width="7.42578125" style="56" customWidth="1"/>
    <col min="2818" max="2818" width="79.140625" style="56" customWidth="1"/>
    <col min="2819" max="2819" width="12" style="56" customWidth="1"/>
    <col min="2820" max="2820" width="16.28515625" style="56" customWidth="1"/>
    <col min="2821" max="2821" width="0" style="56" hidden="1" customWidth="1"/>
    <col min="2822" max="2829" width="11.42578125" style="56" customWidth="1"/>
    <col min="2830" max="3072" width="9.140625" style="56"/>
    <col min="3073" max="3073" width="7.42578125" style="56" customWidth="1"/>
    <col min="3074" max="3074" width="79.140625" style="56" customWidth="1"/>
    <col min="3075" max="3075" width="12" style="56" customWidth="1"/>
    <col min="3076" max="3076" width="16.28515625" style="56" customWidth="1"/>
    <col min="3077" max="3077" width="0" style="56" hidden="1" customWidth="1"/>
    <col min="3078" max="3085" width="11.42578125" style="56" customWidth="1"/>
    <col min="3086" max="3328" width="9.140625" style="56"/>
    <col min="3329" max="3329" width="7.42578125" style="56" customWidth="1"/>
    <col min="3330" max="3330" width="79.140625" style="56" customWidth="1"/>
    <col min="3331" max="3331" width="12" style="56" customWidth="1"/>
    <col min="3332" max="3332" width="16.28515625" style="56" customWidth="1"/>
    <col min="3333" max="3333" width="0" style="56" hidden="1" customWidth="1"/>
    <col min="3334" max="3341" width="11.42578125" style="56" customWidth="1"/>
    <col min="3342" max="3584" width="9.140625" style="56"/>
    <col min="3585" max="3585" width="7.42578125" style="56" customWidth="1"/>
    <col min="3586" max="3586" width="79.140625" style="56" customWidth="1"/>
    <col min="3587" max="3587" width="12" style="56" customWidth="1"/>
    <col min="3588" max="3588" width="16.28515625" style="56" customWidth="1"/>
    <col min="3589" max="3589" width="0" style="56" hidden="1" customWidth="1"/>
    <col min="3590" max="3597" width="11.42578125" style="56" customWidth="1"/>
    <col min="3598" max="3840" width="9.140625" style="56"/>
    <col min="3841" max="3841" width="7.42578125" style="56" customWidth="1"/>
    <col min="3842" max="3842" width="79.140625" style="56" customWidth="1"/>
    <col min="3843" max="3843" width="12" style="56" customWidth="1"/>
    <col min="3844" max="3844" width="16.28515625" style="56" customWidth="1"/>
    <col min="3845" max="3845" width="0" style="56" hidden="1" customWidth="1"/>
    <col min="3846" max="3853" width="11.42578125" style="56" customWidth="1"/>
    <col min="3854" max="4096" width="9.140625" style="56"/>
    <col min="4097" max="4097" width="7.42578125" style="56" customWidth="1"/>
    <col min="4098" max="4098" width="79.140625" style="56" customWidth="1"/>
    <col min="4099" max="4099" width="12" style="56" customWidth="1"/>
    <col min="4100" max="4100" width="16.28515625" style="56" customWidth="1"/>
    <col min="4101" max="4101" width="0" style="56" hidden="1" customWidth="1"/>
    <col min="4102" max="4109" width="11.42578125" style="56" customWidth="1"/>
    <col min="4110" max="4352" width="9.140625" style="56"/>
    <col min="4353" max="4353" width="7.42578125" style="56" customWidth="1"/>
    <col min="4354" max="4354" width="79.140625" style="56" customWidth="1"/>
    <col min="4355" max="4355" width="12" style="56" customWidth="1"/>
    <col min="4356" max="4356" width="16.28515625" style="56" customWidth="1"/>
    <col min="4357" max="4357" width="0" style="56" hidden="1" customWidth="1"/>
    <col min="4358" max="4365" width="11.42578125" style="56" customWidth="1"/>
    <col min="4366" max="4608" width="9.140625" style="56"/>
    <col min="4609" max="4609" width="7.42578125" style="56" customWidth="1"/>
    <col min="4610" max="4610" width="79.140625" style="56" customWidth="1"/>
    <col min="4611" max="4611" width="12" style="56" customWidth="1"/>
    <col min="4612" max="4612" width="16.28515625" style="56" customWidth="1"/>
    <col min="4613" max="4613" width="0" style="56" hidden="1" customWidth="1"/>
    <col min="4614" max="4621" width="11.42578125" style="56" customWidth="1"/>
    <col min="4622" max="4864" width="9.140625" style="56"/>
    <col min="4865" max="4865" width="7.42578125" style="56" customWidth="1"/>
    <col min="4866" max="4866" width="79.140625" style="56" customWidth="1"/>
    <col min="4867" max="4867" width="12" style="56" customWidth="1"/>
    <col min="4868" max="4868" width="16.28515625" style="56" customWidth="1"/>
    <col min="4869" max="4869" width="0" style="56" hidden="1" customWidth="1"/>
    <col min="4870" max="4877" width="11.42578125" style="56" customWidth="1"/>
    <col min="4878" max="5120" width="9.140625" style="56"/>
    <col min="5121" max="5121" width="7.42578125" style="56" customWidth="1"/>
    <col min="5122" max="5122" width="79.140625" style="56" customWidth="1"/>
    <col min="5123" max="5123" width="12" style="56" customWidth="1"/>
    <col min="5124" max="5124" width="16.28515625" style="56" customWidth="1"/>
    <col min="5125" max="5125" width="0" style="56" hidden="1" customWidth="1"/>
    <col min="5126" max="5133" width="11.42578125" style="56" customWidth="1"/>
    <col min="5134" max="5376" width="9.140625" style="56"/>
    <col min="5377" max="5377" width="7.42578125" style="56" customWidth="1"/>
    <col min="5378" max="5378" width="79.140625" style="56" customWidth="1"/>
    <col min="5379" max="5379" width="12" style="56" customWidth="1"/>
    <col min="5380" max="5380" width="16.28515625" style="56" customWidth="1"/>
    <col min="5381" max="5381" width="0" style="56" hidden="1" customWidth="1"/>
    <col min="5382" max="5389" width="11.42578125" style="56" customWidth="1"/>
    <col min="5390" max="5632" width="9.140625" style="56"/>
    <col min="5633" max="5633" width="7.42578125" style="56" customWidth="1"/>
    <col min="5634" max="5634" width="79.140625" style="56" customWidth="1"/>
    <col min="5635" max="5635" width="12" style="56" customWidth="1"/>
    <col min="5636" max="5636" width="16.28515625" style="56" customWidth="1"/>
    <col min="5637" max="5637" width="0" style="56" hidden="1" customWidth="1"/>
    <col min="5638" max="5645" width="11.42578125" style="56" customWidth="1"/>
    <col min="5646" max="5888" width="9.140625" style="56"/>
    <col min="5889" max="5889" width="7.42578125" style="56" customWidth="1"/>
    <col min="5890" max="5890" width="79.140625" style="56" customWidth="1"/>
    <col min="5891" max="5891" width="12" style="56" customWidth="1"/>
    <col min="5892" max="5892" width="16.28515625" style="56" customWidth="1"/>
    <col min="5893" max="5893" width="0" style="56" hidden="1" customWidth="1"/>
    <col min="5894" max="5901" width="11.42578125" style="56" customWidth="1"/>
    <col min="5902" max="6144" width="9.140625" style="56"/>
    <col min="6145" max="6145" width="7.42578125" style="56" customWidth="1"/>
    <col min="6146" max="6146" width="79.140625" style="56" customWidth="1"/>
    <col min="6147" max="6147" width="12" style="56" customWidth="1"/>
    <col min="6148" max="6148" width="16.28515625" style="56" customWidth="1"/>
    <col min="6149" max="6149" width="0" style="56" hidden="1" customWidth="1"/>
    <col min="6150" max="6157" width="11.42578125" style="56" customWidth="1"/>
    <col min="6158" max="6400" width="9.140625" style="56"/>
    <col min="6401" max="6401" width="7.42578125" style="56" customWidth="1"/>
    <col min="6402" max="6402" width="79.140625" style="56" customWidth="1"/>
    <col min="6403" max="6403" width="12" style="56" customWidth="1"/>
    <col min="6404" max="6404" width="16.28515625" style="56" customWidth="1"/>
    <col min="6405" max="6405" width="0" style="56" hidden="1" customWidth="1"/>
    <col min="6406" max="6413" width="11.42578125" style="56" customWidth="1"/>
    <col min="6414" max="6656" width="9.140625" style="56"/>
    <col min="6657" max="6657" width="7.42578125" style="56" customWidth="1"/>
    <col min="6658" max="6658" width="79.140625" style="56" customWidth="1"/>
    <col min="6659" max="6659" width="12" style="56" customWidth="1"/>
    <col min="6660" max="6660" width="16.28515625" style="56" customWidth="1"/>
    <col min="6661" max="6661" width="0" style="56" hidden="1" customWidth="1"/>
    <col min="6662" max="6669" width="11.42578125" style="56" customWidth="1"/>
    <col min="6670" max="6912" width="9.140625" style="56"/>
    <col min="6913" max="6913" width="7.42578125" style="56" customWidth="1"/>
    <col min="6914" max="6914" width="79.140625" style="56" customWidth="1"/>
    <col min="6915" max="6915" width="12" style="56" customWidth="1"/>
    <col min="6916" max="6916" width="16.28515625" style="56" customWidth="1"/>
    <col min="6917" max="6917" width="0" style="56" hidden="1" customWidth="1"/>
    <col min="6918" max="6925" width="11.42578125" style="56" customWidth="1"/>
    <col min="6926" max="7168" width="9.140625" style="56"/>
    <col min="7169" max="7169" width="7.42578125" style="56" customWidth="1"/>
    <col min="7170" max="7170" width="79.140625" style="56" customWidth="1"/>
    <col min="7171" max="7171" width="12" style="56" customWidth="1"/>
    <col min="7172" max="7172" width="16.28515625" style="56" customWidth="1"/>
    <col min="7173" max="7173" width="0" style="56" hidden="1" customWidth="1"/>
    <col min="7174" max="7181" width="11.42578125" style="56" customWidth="1"/>
    <col min="7182" max="7424" width="9.140625" style="56"/>
    <col min="7425" max="7425" width="7.42578125" style="56" customWidth="1"/>
    <col min="7426" max="7426" width="79.140625" style="56" customWidth="1"/>
    <col min="7427" max="7427" width="12" style="56" customWidth="1"/>
    <col min="7428" max="7428" width="16.28515625" style="56" customWidth="1"/>
    <col min="7429" max="7429" width="0" style="56" hidden="1" customWidth="1"/>
    <col min="7430" max="7437" width="11.42578125" style="56" customWidth="1"/>
    <col min="7438" max="7680" width="9.140625" style="56"/>
    <col min="7681" max="7681" width="7.42578125" style="56" customWidth="1"/>
    <col min="7682" max="7682" width="79.140625" style="56" customWidth="1"/>
    <col min="7683" max="7683" width="12" style="56" customWidth="1"/>
    <col min="7684" max="7684" width="16.28515625" style="56" customWidth="1"/>
    <col min="7685" max="7685" width="0" style="56" hidden="1" customWidth="1"/>
    <col min="7686" max="7693" width="11.42578125" style="56" customWidth="1"/>
    <col min="7694" max="7936" width="9.140625" style="56"/>
    <col min="7937" max="7937" width="7.42578125" style="56" customWidth="1"/>
    <col min="7938" max="7938" width="79.140625" style="56" customWidth="1"/>
    <col min="7939" max="7939" width="12" style="56" customWidth="1"/>
    <col min="7940" max="7940" width="16.28515625" style="56" customWidth="1"/>
    <col min="7941" max="7941" width="0" style="56" hidden="1" customWidth="1"/>
    <col min="7942" max="7949" width="11.42578125" style="56" customWidth="1"/>
    <col min="7950" max="8192" width="9.140625" style="56"/>
    <col min="8193" max="8193" width="7.42578125" style="56" customWidth="1"/>
    <col min="8194" max="8194" width="79.140625" style="56" customWidth="1"/>
    <col min="8195" max="8195" width="12" style="56" customWidth="1"/>
    <col min="8196" max="8196" width="16.28515625" style="56" customWidth="1"/>
    <col min="8197" max="8197" width="0" style="56" hidden="1" customWidth="1"/>
    <col min="8198" max="8205" width="11.42578125" style="56" customWidth="1"/>
    <col min="8206" max="8448" width="9.140625" style="56"/>
    <col min="8449" max="8449" width="7.42578125" style="56" customWidth="1"/>
    <col min="8450" max="8450" width="79.140625" style="56" customWidth="1"/>
    <col min="8451" max="8451" width="12" style="56" customWidth="1"/>
    <col min="8452" max="8452" width="16.28515625" style="56" customWidth="1"/>
    <col min="8453" max="8453" width="0" style="56" hidden="1" customWidth="1"/>
    <col min="8454" max="8461" width="11.42578125" style="56" customWidth="1"/>
    <col min="8462" max="8704" width="9.140625" style="56"/>
    <col min="8705" max="8705" width="7.42578125" style="56" customWidth="1"/>
    <col min="8706" max="8706" width="79.140625" style="56" customWidth="1"/>
    <col min="8707" max="8707" width="12" style="56" customWidth="1"/>
    <col min="8708" max="8708" width="16.28515625" style="56" customWidth="1"/>
    <col min="8709" max="8709" width="0" style="56" hidden="1" customWidth="1"/>
    <col min="8710" max="8717" width="11.42578125" style="56" customWidth="1"/>
    <col min="8718" max="8960" width="9.140625" style="56"/>
    <col min="8961" max="8961" width="7.42578125" style="56" customWidth="1"/>
    <col min="8962" max="8962" width="79.140625" style="56" customWidth="1"/>
    <col min="8963" max="8963" width="12" style="56" customWidth="1"/>
    <col min="8964" max="8964" width="16.28515625" style="56" customWidth="1"/>
    <col min="8965" max="8965" width="0" style="56" hidden="1" customWidth="1"/>
    <col min="8966" max="8973" width="11.42578125" style="56" customWidth="1"/>
    <col min="8974" max="9216" width="9.140625" style="56"/>
    <col min="9217" max="9217" width="7.42578125" style="56" customWidth="1"/>
    <col min="9218" max="9218" width="79.140625" style="56" customWidth="1"/>
    <col min="9219" max="9219" width="12" style="56" customWidth="1"/>
    <col min="9220" max="9220" width="16.28515625" style="56" customWidth="1"/>
    <col min="9221" max="9221" width="0" style="56" hidden="1" customWidth="1"/>
    <col min="9222" max="9229" width="11.42578125" style="56" customWidth="1"/>
    <col min="9230" max="9472" width="9.140625" style="56"/>
    <col min="9473" max="9473" width="7.42578125" style="56" customWidth="1"/>
    <col min="9474" max="9474" width="79.140625" style="56" customWidth="1"/>
    <col min="9475" max="9475" width="12" style="56" customWidth="1"/>
    <col min="9476" max="9476" width="16.28515625" style="56" customWidth="1"/>
    <col min="9477" max="9477" width="0" style="56" hidden="1" customWidth="1"/>
    <col min="9478" max="9485" width="11.42578125" style="56" customWidth="1"/>
    <col min="9486" max="9728" width="9.140625" style="56"/>
    <col min="9729" max="9729" width="7.42578125" style="56" customWidth="1"/>
    <col min="9730" max="9730" width="79.140625" style="56" customWidth="1"/>
    <col min="9731" max="9731" width="12" style="56" customWidth="1"/>
    <col min="9732" max="9732" width="16.28515625" style="56" customWidth="1"/>
    <col min="9733" max="9733" width="0" style="56" hidden="1" customWidth="1"/>
    <col min="9734" max="9741" width="11.42578125" style="56" customWidth="1"/>
    <col min="9742" max="9984" width="9.140625" style="56"/>
    <col min="9985" max="9985" width="7.42578125" style="56" customWidth="1"/>
    <col min="9986" max="9986" width="79.140625" style="56" customWidth="1"/>
    <col min="9987" max="9987" width="12" style="56" customWidth="1"/>
    <col min="9988" max="9988" width="16.28515625" style="56" customWidth="1"/>
    <col min="9989" max="9989" width="0" style="56" hidden="1" customWidth="1"/>
    <col min="9990" max="9997" width="11.42578125" style="56" customWidth="1"/>
    <col min="9998" max="10240" width="9.140625" style="56"/>
    <col min="10241" max="10241" width="7.42578125" style="56" customWidth="1"/>
    <col min="10242" max="10242" width="79.140625" style="56" customWidth="1"/>
    <col min="10243" max="10243" width="12" style="56" customWidth="1"/>
    <col min="10244" max="10244" width="16.28515625" style="56" customWidth="1"/>
    <col min="10245" max="10245" width="0" style="56" hidden="1" customWidth="1"/>
    <col min="10246" max="10253" width="11.42578125" style="56" customWidth="1"/>
    <col min="10254" max="10496" width="9.140625" style="56"/>
    <col min="10497" max="10497" width="7.42578125" style="56" customWidth="1"/>
    <col min="10498" max="10498" width="79.140625" style="56" customWidth="1"/>
    <col min="10499" max="10499" width="12" style="56" customWidth="1"/>
    <col min="10500" max="10500" width="16.28515625" style="56" customWidth="1"/>
    <col min="10501" max="10501" width="0" style="56" hidden="1" customWidth="1"/>
    <col min="10502" max="10509" width="11.42578125" style="56" customWidth="1"/>
    <col min="10510" max="10752" width="9.140625" style="56"/>
    <col min="10753" max="10753" width="7.42578125" style="56" customWidth="1"/>
    <col min="10754" max="10754" width="79.140625" style="56" customWidth="1"/>
    <col min="10755" max="10755" width="12" style="56" customWidth="1"/>
    <col min="10756" max="10756" width="16.28515625" style="56" customWidth="1"/>
    <col min="10757" max="10757" width="0" style="56" hidden="1" customWidth="1"/>
    <col min="10758" max="10765" width="11.42578125" style="56" customWidth="1"/>
    <col min="10766" max="11008" width="9.140625" style="56"/>
    <col min="11009" max="11009" width="7.42578125" style="56" customWidth="1"/>
    <col min="11010" max="11010" width="79.140625" style="56" customWidth="1"/>
    <col min="11011" max="11011" width="12" style="56" customWidth="1"/>
    <col min="11012" max="11012" width="16.28515625" style="56" customWidth="1"/>
    <col min="11013" max="11013" width="0" style="56" hidden="1" customWidth="1"/>
    <col min="11014" max="11021" width="11.42578125" style="56" customWidth="1"/>
    <col min="11022" max="11264" width="9.140625" style="56"/>
    <col min="11265" max="11265" width="7.42578125" style="56" customWidth="1"/>
    <col min="11266" max="11266" width="79.140625" style="56" customWidth="1"/>
    <col min="11267" max="11267" width="12" style="56" customWidth="1"/>
    <col min="11268" max="11268" width="16.28515625" style="56" customWidth="1"/>
    <col min="11269" max="11269" width="0" style="56" hidden="1" customWidth="1"/>
    <col min="11270" max="11277" width="11.42578125" style="56" customWidth="1"/>
    <col min="11278" max="11520" width="9.140625" style="56"/>
    <col min="11521" max="11521" width="7.42578125" style="56" customWidth="1"/>
    <col min="11522" max="11522" width="79.140625" style="56" customWidth="1"/>
    <col min="11523" max="11523" width="12" style="56" customWidth="1"/>
    <col min="11524" max="11524" width="16.28515625" style="56" customWidth="1"/>
    <col min="11525" max="11525" width="0" style="56" hidden="1" customWidth="1"/>
    <col min="11526" max="11533" width="11.42578125" style="56" customWidth="1"/>
    <col min="11534" max="11776" width="9.140625" style="56"/>
    <col min="11777" max="11777" width="7.42578125" style="56" customWidth="1"/>
    <col min="11778" max="11778" width="79.140625" style="56" customWidth="1"/>
    <col min="11779" max="11779" width="12" style="56" customWidth="1"/>
    <col min="11780" max="11780" width="16.28515625" style="56" customWidth="1"/>
    <col min="11781" max="11781" width="0" style="56" hidden="1" customWidth="1"/>
    <col min="11782" max="11789" width="11.42578125" style="56" customWidth="1"/>
    <col min="11790" max="12032" width="9.140625" style="56"/>
    <col min="12033" max="12033" width="7.42578125" style="56" customWidth="1"/>
    <col min="12034" max="12034" width="79.140625" style="56" customWidth="1"/>
    <col min="12035" max="12035" width="12" style="56" customWidth="1"/>
    <col min="12036" max="12036" width="16.28515625" style="56" customWidth="1"/>
    <col min="12037" max="12037" width="0" style="56" hidden="1" customWidth="1"/>
    <col min="12038" max="12045" width="11.42578125" style="56" customWidth="1"/>
    <col min="12046" max="12288" width="9.140625" style="56"/>
    <col min="12289" max="12289" width="7.42578125" style="56" customWidth="1"/>
    <col min="12290" max="12290" width="79.140625" style="56" customWidth="1"/>
    <col min="12291" max="12291" width="12" style="56" customWidth="1"/>
    <col min="12292" max="12292" width="16.28515625" style="56" customWidth="1"/>
    <col min="12293" max="12293" width="0" style="56" hidden="1" customWidth="1"/>
    <col min="12294" max="12301" width="11.42578125" style="56" customWidth="1"/>
    <col min="12302" max="12544" width="9.140625" style="56"/>
    <col min="12545" max="12545" width="7.42578125" style="56" customWidth="1"/>
    <col min="12546" max="12546" width="79.140625" style="56" customWidth="1"/>
    <col min="12547" max="12547" width="12" style="56" customWidth="1"/>
    <col min="12548" max="12548" width="16.28515625" style="56" customWidth="1"/>
    <col min="12549" max="12549" width="0" style="56" hidden="1" customWidth="1"/>
    <col min="12550" max="12557" width="11.42578125" style="56" customWidth="1"/>
    <col min="12558" max="12800" width="9.140625" style="56"/>
    <col min="12801" max="12801" width="7.42578125" style="56" customWidth="1"/>
    <col min="12802" max="12802" width="79.140625" style="56" customWidth="1"/>
    <col min="12803" max="12803" width="12" style="56" customWidth="1"/>
    <col min="12804" max="12804" width="16.28515625" style="56" customWidth="1"/>
    <col min="12805" max="12805" width="0" style="56" hidden="1" customWidth="1"/>
    <col min="12806" max="12813" width="11.42578125" style="56" customWidth="1"/>
    <col min="12814" max="13056" width="9.140625" style="56"/>
    <col min="13057" max="13057" width="7.42578125" style="56" customWidth="1"/>
    <col min="13058" max="13058" width="79.140625" style="56" customWidth="1"/>
    <col min="13059" max="13059" width="12" style="56" customWidth="1"/>
    <col min="13060" max="13060" width="16.28515625" style="56" customWidth="1"/>
    <col min="13061" max="13061" width="0" style="56" hidden="1" customWidth="1"/>
    <col min="13062" max="13069" width="11.42578125" style="56" customWidth="1"/>
    <col min="13070" max="13312" width="9.140625" style="56"/>
    <col min="13313" max="13313" width="7.42578125" style="56" customWidth="1"/>
    <col min="13314" max="13314" width="79.140625" style="56" customWidth="1"/>
    <col min="13315" max="13315" width="12" style="56" customWidth="1"/>
    <col min="13316" max="13316" width="16.28515625" style="56" customWidth="1"/>
    <col min="13317" max="13317" width="0" style="56" hidden="1" customWidth="1"/>
    <col min="13318" max="13325" width="11.42578125" style="56" customWidth="1"/>
    <col min="13326" max="13568" width="9.140625" style="56"/>
    <col min="13569" max="13569" width="7.42578125" style="56" customWidth="1"/>
    <col min="13570" max="13570" width="79.140625" style="56" customWidth="1"/>
    <col min="13571" max="13571" width="12" style="56" customWidth="1"/>
    <col min="13572" max="13572" width="16.28515625" style="56" customWidth="1"/>
    <col min="13573" max="13573" width="0" style="56" hidden="1" customWidth="1"/>
    <col min="13574" max="13581" width="11.42578125" style="56" customWidth="1"/>
    <col min="13582" max="13824" width="9.140625" style="56"/>
    <col min="13825" max="13825" width="7.42578125" style="56" customWidth="1"/>
    <col min="13826" max="13826" width="79.140625" style="56" customWidth="1"/>
    <col min="13827" max="13827" width="12" style="56" customWidth="1"/>
    <col min="13828" max="13828" width="16.28515625" style="56" customWidth="1"/>
    <col min="13829" max="13829" width="0" style="56" hidden="1" customWidth="1"/>
    <col min="13830" max="13837" width="11.42578125" style="56" customWidth="1"/>
    <col min="13838" max="14080" width="9.140625" style="56"/>
    <col min="14081" max="14081" width="7.42578125" style="56" customWidth="1"/>
    <col min="14082" max="14082" width="79.140625" style="56" customWidth="1"/>
    <col min="14083" max="14083" width="12" style="56" customWidth="1"/>
    <col min="14084" max="14084" width="16.28515625" style="56" customWidth="1"/>
    <col min="14085" max="14085" width="0" style="56" hidden="1" customWidth="1"/>
    <col min="14086" max="14093" width="11.42578125" style="56" customWidth="1"/>
    <col min="14094" max="14336" width="9.140625" style="56"/>
    <col min="14337" max="14337" width="7.42578125" style="56" customWidth="1"/>
    <col min="14338" max="14338" width="79.140625" style="56" customWidth="1"/>
    <col min="14339" max="14339" width="12" style="56" customWidth="1"/>
    <col min="14340" max="14340" width="16.28515625" style="56" customWidth="1"/>
    <col min="14341" max="14341" width="0" style="56" hidden="1" customWidth="1"/>
    <col min="14342" max="14349" width="11.42578125" style="56" customWidth="1"/>
    <col min="14350" max="14592" width="9.140625" style="56"/>
    <col min="14593" max="14593" width="7.42578125" style="56" customWidth="1"/>
    <col min="14594" max="14594" width="79.140625" style="56" customWidth="1"/>
    <col min="14595" max="14595" width="12" style="56" customWidth="1"/>
    <col min="14596" max="14596" width="16.28515625" style="56" customWidth="1"/>
    <col min="14597" max="14597" width="0" style="56" hidden="1" customWidth="1"/>
    <col min="14598" max="14605" width="11.42578125" style="56" customWidth="1"/>
    <col min="14606" max="14848" width="9.140625" style="56"/>
    <col min="14849" max="14849" width="7.42578125" style="56" customWidth="1"/>
    <col min="14850" max="14850" width="79.140625" style="56" customWidth="1"/>
    <col min="14851" max="14851" width="12" style="56" customWidth="1"/>
    <col min="14852" max="14852" width="16.28515625" style="56" customWidth="1"/>
    <col min="14853" max="14853" width="0" style="56" hidden="1" customWidth="1"/>
    <col min="14854" max="14861" width="11.42578125" style="56" customWidth="1"/>
    <col min="14862" max="15104" width="9.140625" style="56"/>
    <col min="15105" max="15105" width="7.42578125" style="56" customWidth="1"/>
    <col min="15106" max="15106" width="79.140625" style="56" customWidth="1"/>
    <col min="15107" max="15107" width="12" style="56" customWidth="1"/>
    <col min="15108" max="15108" width="16.28515625" style="56" customWidth="1"/>
    <col min="15109" max="15109" width="0" style="56" hidden="1" customWidth="1"/>
    <col min="15110" max="15117" width="11.42578125" style="56" customWidth="1"/>
    <col min="15118" max="15360" width="9.140625" style="56"/>
    <col min="15361" max="15361" width="7.42578125" style="56" customWidth="1"/>
    <col min="15362" max="15362" width="79.140625" style="56" customWidth="1"/>
    <col min="15363" max="15363" width="12" style="56" customWidth="1"/>
    <col min="15364" max="15364" width="16.28515625" style="56" customWidth="1"/>
    <col min="15365" max="15365" width="0" style="56" hidden="1" customWidth="1"/>
    <col min="15366" max="15373" width="11.42578125" style="56" customWidth="1"/>
    <col min="15374" max="15616" width="9.140625" style="56"/>
    <col min="15617" max="15617" width="7.42578125" style="56" customWidth="1"/>
    <col min="15618" max="15618" width="79.140625" style="56" customWidth="1"/>
    <col min="15619" max="15619" width="12" style="56" customWidth="1"/>
    <col min="15620" max="15620" width="16.28515625" style="56" customWidth="1"/>
    <col min="15621" max="15621" width="0" style="56" hidden="1" customWidth="1"/>
    <col min="15622" max="15629" width="11.42578125" style="56" customWidth="1"/>
    <col min="15630" max="15872" width="9.140625" style="56"/>
    <col min="15873" max="15873" width="7.42578125" style="56" customWidth="1"/>
    <col min="15874" max="15874" width="79.140625" style="56" customWidth="1"/>
    <col min="15875" max="15875" width="12" style="56" customWidth="1"/>
    <col min="15876" max="15876" width="16.28515625" style="56" customWidth="1"/>
    <col min="15877" max="15877" width="0" style="56" hidden="1" customWidth="1"/>
    <col min="15878" max="15885" width="11.42578125" style="56" customWidth="1"/>
    <col min="15886" max="16128" width="9.140625" style="56"/>
    <col min="16129" max="16129" width="7.42578125" style="56" customWidth="1"/>
    <col min="16130" max="16130" width="79.140625" style="56" customWidth="1"/>
    <col min="16131" max="16131" width="12" style="56" customWidth="1"/>
    <col min="16132" max="16132" width="16.28515625" style="56" customWidth="1"/>
    <col min="16133" max="16133" width="0" style="56" hidden="1" customWidth="1"/>
    <col min="16134" max="16141" width="11.42578125" style="56" customWidth="1"/>
    <col min="16142" max="16384" width="9.140625" style="56"/>
  </cols>
  <sheetData>
    <row r="1" spans="1:14" ht="50.25" customHeight="1" x14ac:dyDescent="0.25">
      <c r="A1" s="111"/>
      <c r="B1" s="112"/>
      <c r="C1" s="113"/>
      <c r="D1" s="112"/>
      <c r="F1" s="61" t="s">
        <v>460</v>
      </c>
      <c r="G1" s="61"/>
      <c r="H1" s="61"/>
      <c r="I1" s="61"/>
      <c r="J1" s="61"/>
      <c r="K1" s="61"/>
      <c r="L1" s="61"/>
    </row>
    <row r="2" spans="1:14" ht="26.25" customHeight="1" x14ac:dyDescent="0.25">
      <c r="A2" s="62" t="s">
        <v>246</v>
      </c>
      <c r="B2" s="62"/>
      <c r="C2" s="62"/>
      <c r="D2" s="62"/>
      <c r="E2" s="62"/>
      <c r="F2" s="62"/>
      <c r="G2" s="62"/>
      <c r="H2" s="62"/>
      <c r="I2" s="62"/>
      <c r="J2" s="368"/>
      <c r="K2" s="368"/>
      <c r="L2" s="368"/>
    </row>
    <row r="3" spans="1:14" ht="53.25" customHeight="1" x14ac:dyDescent="0.25">
      <c r="A3" s="117" t="s">
        <v>89</v>
      </c>
      <c r="B3" s="53" t="s">
        <v>247</v>
      </c>
      <c r="C3" s="53" t="s">
        <v>91</v>
      </c>
      <c r="D3" s="53" t="s">
        <v>93</v>
      </c>
      <c r="E3" s="53" t="s">
        <v>94</v>
      </c>
      <c r="F3" s="53" t="s">
        <v>41</v>
      </c>
      <c r="G3" s="53" t="s">
        <v>42</v>
      </c>
      <c r="H3" s="53" t="s">
        <v>43</v>
      </c>
      <c r="I3" s="53" t="s">
        <v>44</v>
      </c>
      <c r="J3" s="53" t="s">
        <v>45</v>
      </c>
      <c r="K3" s="53" t="s">
        <v>46</v>
      </c>
      <c r="L3" s="53" t="s">
        <v>47</v>
      </c>
      <c r="M3" s="53" t="s">
        <v>48</v>
      </c>
      <c r="N3" s="53" t="s">
        <v>49</v>
      </c>
    </row>
    <row r="4" spans="1:14" s="131" customFormat="1" ht="22.5" customHeight="1" x14ac:dyDescent="0.25">
      <c r="A4" s="117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21.75" hidden="1" customHeight="1" x14ac:dyDescent="0.25">
      <c r="A5" s="117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36" customHeight="1" x14ac:dyDescent="0.25">
      <c r="A6" s="184" t="s">
        <v>461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</row>
    <row r="7" spans="1:14" ht="30" customHeight="1" x14ac:dyDescent="0.25">
      <c r="A7" s="279" t="s">
        <v>462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1"/>
    </row>
    <row r="8" spans="1:14" ht="31.5" x14ac:dyDescent="0.25">
      <c r="A8" s="369" t="s">
        <v>463</v>
      </c>
      <c r="B8" s="136" t="s">
        <v>464</v>
      </c>
      <c r="C8" s="143" t="s">
        <v>97</v>
      </c>
      <c r="D8" s="12" t="s">
        <v>102</v>
      </c>
      <c r="E8" s="31"/>
      <c r="F8" s="119">
        <v>82.9</v>
      </c>
      <c r="G8" s="119">
        <v>82.9</v>
      </c>
      <c r="H8" s="119">
        <v>93.2</v>
      </c>
      <c r="I8" s="119">
        <v>93.7</v>
      </c>
      <c r="J8" s="119">
        <v>94</v>
      </c>
      <c r="K8" s="119">
        <v>94</v>
      </c>
      <c r="L8" s="119">
        <v>94</v>
      </c>
      <c r="M8" s="119">
        <v>94</v>
      </c>
      <c r="N8" s="119">
        <v>94</v>
      </c>
    </row>
    <row r="9" spans="1:14" ht="33.75" customHeight="1" x14ac:dyDescent="0.25">
      <c r="A9" s="279" t="s">
        <v>465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1"/>
    </row>
    <row r="10" spans="1:14" ht="31.5" x14ac:dyDescent="0.25">
      <c r="A10" s="370" t="s">
        <v>466</v>
      </c>
      <c r="B10" s="136" t="s">
        <v>467</v>
      </c>
      <c r="C10" s="143" t="s">
        <v>97</v>
      </c>
      <c r="D10" s="12" t="s">
        <v>102</v>
      </c>
      <c r="E10" s="31"/>
      <c r="F10" s="119">
        <v>73</v>
      </c>
      <c r="G10" s="119">
        <v>74</v>
      </c>
      <c r="H10" s="119">
        <v>89</v>
      </c>
      <c r="I10" s="119">
        <v>90</v>
      </c>
      <c r="J10" s="119">
        <v>92</v>
      </c>
      <c r="K10" s="119">
        <v>95</v>
      </c>
      <c r="L10" s="119">
        <v>95</v>
      </c>
      <c r="M10" s="119">
        <v>95</v>
      </c>
      <c r="N10" s="119">
        <v>95</v>
      </c>
    </row>
    <row r="11" spans="1:14" ht="47.25" x14ac:dyDescent="0.25">
      <c r="A11" s="370" t="s">
        <v>468</v>
      </c>
      <c r="B11" s="136" t="s">
        <v>177</v>
      </c>
      <c r="C11" s="371" t="s">
        <v>97</v>
      </c>
      <c r="D11" s="12" t="s">
        <v>102</v>
      </c>
      <c r="E11" s="12">
        <v>15.6</v>
      </c>
      <c r="F11" s="119">
        <v>70</v>
      </c>
      <c r="G11" s="119">
        <v>70</v>
      </c>
      <c r="H11" s="119">
        <v>95</v>
      </c>
      <c r="I11" s="119">
        <v>97</v>
      </c>
      <c r="J11" s="119">
        <v>97</v>
      </c>
      <c r="K11" s="119">
        <v>98</v>
      </c>
      <c r="L11" s="119">
        <v>98</v>
      </c>
      <c r="M11" s="119">
        <v>98</v>
      </c>
      <c r="N11" s="119">
        <v>98</v>
      </c>
    </row>
    <row r="12" spans="1:14" x14ac:dyDescent="0.25">
      <c r="A12" s="11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</row>
    <row r="13" spans="1:14" x14ac:dyDescent="0.25">
      <c r="A13" s="201" t="s">
        <v>33</v>
      </c>
      <c r="B13" s="201"/>
      <c r="C13" s="201"/>
      <c r="I13" s="372" t="s">
        <v>34</v>
      </c>
      <c r="J13" s="372"/>
      <c r="K13" s="372"/>
      <c r="L13" s="372"/>
    </row>
  </sheetData>
  <mergeCells count="20">
    <mergeCell ref="A6:N6"/>
    <mergeCell ref="A7:M7"/>
    <mergeCell ref="A9:M9"/>
    <mergeCell ref="I13:L13"/>
    <mergeCell ref="I3:I5"/>
    <mergeCell ref="J3:J5"/>
    <mergeCell ref="K3:K5"/>
    <mergeCell ref="L3:L5"/>
    <mergeCell ref="M3:M5"/>
    <mergeCell ref="N3:N5"/>
    <mergeCell ref="F1:L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31496062992125984" top="0.55118110236220474" bottom="0.35433070866141736" header="0.31496062992125984" footer="0.31496062992125984"/>
  <pageSetup paperSize="9" scale="64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view="pageBreakPreview" zoomScale="98" zoomScaleNormal="98" zoomScaleSheetLayoutView="98" workbookViewId="0">
      <pane xSplit="3" ySplit="5" topLeftCell="H34" activePane="bottomRight" state="frozen"/>
      <selection activeCell="Q12" sqref="Q12"/>
      <selection pane="topRight" activeCell="Q12" sqref="Q12"/>
      <selection pane="bottomLeft" activeCell="Q12" sqref="Q12"/>
      <selection pane="bottomRight" activeCell="H42" sqref="H42"/>
    </sheetView>
  </sheetViews>
  <sheetFormatPr defaultColWidth="9.28515625" defaultRowHeight="15.75" x14ac:dyDescent="0.25"/>
  <cols>
    <col min="1" max="1" width="6.5703125" style="274" customWidth="1"/>
    <col min="2" max="2" width="50.42578125" style="56" customWidth="1"/>
    <col min="3" max="3" width="21.7109375" style="275" customWidth="1"/>
    <col min="4" max="5" width="9.28515625" style="275" customWidth="1"/>
    <col min="6" max="6" width="14.85546875" style="275" customWidth="1"/>
    <col min="7" max="7" width="11.28515625" style="275" customWidth="1"/>
    <col min="8" max="8" width="12.7109375" style="275" customWidth="1"/>
    <col min="9" max="16" width="12.7109375" style="56" customWidth="1"/>
    <col min="17" max="17" width="14.7109375" style="56" customWidth="1"/>
    <col min="18" max="18" width="40.140625" style="56" customWidth="1"/>
    <col min="19" max="19" width="12" style="56" customWidth="1"/>
    <col min="20" max="256" width="9.28515625" style="56"/>
    <col min="257" max="257" width="6.5703125" style="56" customWidth="1"/>
    <col min="258" max="258" width="50.42578125" style="56" customWidth="1"/>
    <col min="259" max="259" width="21.7109375" style="56" customWidth="1"/>
    <col min="260" max="261" width="9.28515625" style="56" customWidth="1"/>
    <col min="262" max="262" width="14.85546875" style="56" customWidth="1"/>
    <col min="263" max="263" width="11.28515625" style="56" customWidth="1"/>
    <col min="264" max="272" width="12.7109375" style="56" customWidth="1"/>
    <col min="273" max="273" width="14.7109375" style="56" customWidth="1"/>
    <col min="274" max="274" width="40.140625" style="56" customWidth="1"/>
    <col min="275" max="275" width="12" style="56" customWidth="1"/>
    <col min="276" max="512" width="9.28515625" style="56"/>
    <col min="513" max="513" width="6.5703125" style="56" customWidth="1"/>
    <col min="514" max="514" width="50.42578125" style="56" customWidth="1"/>
    <col min="515" max="515" width="21.7109375" style="56" customWidth="1"/>
    <col min="516" max="517" width="9.28515625" style="56" customWidth="1"/>
    <col min="518" max="518" width="14.85546875" style="56" customWidth="1"/>
    <col min="519" max="519" width="11.28515625" style="56" customWidth="1"/>
    <col min="520" max="528" width="12.7109375" style="56" customWidth="1"/>
    <col min="529" max="529" width="14.7109375" style="56" customWidth="1"/>
    <col min="530" max="530" width="40.140625" style="56" customWidth="1"/>
    <col min="531" max="531" width="12" style="56" customWidth="1"/>
    <col min="532" max="768" width="9.28515625" style="56"/>
    <col min="769" max="769" width="6.5703125" style="56" customWidth="1"/>
    <col min="770" max="770" width="50.42578125" style="56" customWidth="1"/>
    <col min="771" max="771" width="21.7109375" style="56" customWidth="1"/>
    <col min="772" max="773" width="9.28515625" style="56" customWidth="1"/>
    <col min="774" max="774" width="14.85546875" style="56" customWidth="1"/>
    <col min="775" max="775" width="11.28515625" style="56" customWidth="1"/>
    <col min="776" max="784" width="12.7109375" style="56" customWidth="1"/>
    <col min="785" max="785" width="14.7109375" style="56" customWidth="1"/>
    <col min="786" max="786" width="40.140625" style="56" customWidth="1"/>
    <col min="787" max="787" width="12" style="56" customWidth="1"/>
    <col min="788" max="1024" width="9.28515625" style="56"/>
    <col min="1025" max="1025" width="6.5703125" style="56" customWidth="1"/>
    <col min="1026" max="1026" width="50.42578125" style="56" customWidth="1"/>
    <col min="1027" max="1027" width="21.7109375" style="56" customWidth="1"/>
    <col min="1028" max="1029" width="9.28515625" style="56" customWidth="1"/>
    <col min="1030" max="1030" width="14.85546875" style="56" customWidth="1"/>
    <col min="1031" max="1031" width="11.28515625" style="56" customWidth="1"/>
    <col min="1032" max="1040" width="12.7109375" style="56" customWidth="1"/>
    <col min="1041" max="1041" width="14.7109375" style="56" customWidth="1"/>
    <col min="1042" max="1042" width="40.140625" style="56" customWidth="1"/>
    <col min="1043" max="1043" width="12" style="56" customWidth="1"/>
    <col min="1044" max="1280" width="9.28515625" style="56"/>
    <col min="1281" max="1281" width="6.5703125" style="56" customWidth="1"/>
    <col min="1282" max="1282" width="50.42578125" style="56" customWidth="1"/>
    <col min="1283" max="1283" width="21.7109375" style="56" customWidth="1"/>
    <col min="1284" max="1285" width="9.28515625" style="56" customWidth="1"/>
    <col min="1286" max="1286" width="14.85546875" style="56" customWidth="1"/>
    <col min="1287" max="1287" width="11.28515625" style="56" customWidth="1"/>
    <col min="1288" max="1296" width="12.7109375" style="56" customWidth="1"/>
    <col min="1297" max="1297" width="14.7109375" style="56" customWidth="1"/>
    <col min="1298" max="1298" width="40.140625" style="56" customWidth="1"/>
    <col min="1299" max="1299" width="12" style="56" customWidth="1"/>
    <col min="1300" max="1536" width="9.28515625" style="56"/>
    <col min="1537" max="1537" width="6.5703125" style="56" customWidth="1"/>
    <col min="1538" max="1538" width="50.42578125" style="56" customWidth="1"/>
    <col min="1539" max="1539" width="21.7109375" style="56" customWidth="1"/>
    <col min="1540" max="1541" width="9.28515625" style="56" customWidth="1"/>
    <col min="1542" max="1542" width="14.85546875" style="56" customWidth="1"/>
    <col min="1543" max="1543" width="11.28515625" style="56" customWidth="1"/>
    <col min="1544" max="1552" width="12.7109375" style="56" customWidth="1"/>
    <col min="1553" max="1553" width="14.7109375" style="56" customWidth="1"/>
    <col min="1554" max="1554" width="40.140625" style="56" customWidth="1"/>
    <col min="1555" max="1555" width="12" style="56" customWidth="1"/>
    <col min="1556" max="1792" width="9.28515625" style="56"/>
    <col min="1793" max="1793" width="6.5703125" style="56" customWidth="1"/>
    <col min="1794" max="1794" width="50.42578125" style="56" customWidth="1"/>
    <col min="1795" max="1795" width="21.7109375" style="56" customWidth="1"/>
    <col min="1796" max="1797" width="9.28515625" style="56" customWidth="1"/>
    <col min="1798" max="1798" width="14.85546875" style="56" customWidth="1"/>
    <col min="1799" max="1799" width="11.28515625" style="56" customWidth="1"/>
    <col min="1800" max="1808" width="12.7109375" style="56" customWidth="1"/>
    <col min="1809" max="1809" width="14.7109375" style="56" customWidth="1"/>
    <col min="1810" max="1810" width="40.140625" style="56" customWidth="1"/>
    <col min="1811" max="1811" width="12" style="56" customWidth="1"/>
    <col min="1812" max="2048" width="9.28515625" style="56"/>
    <col min="2049" max="2049" width="6.5703125" style="56" customWidth="1"/>
    <col min="2050" max="2050" width="50.42578125" style="56" customWidth="1"/>
    <col min="2051" max="2051" width="21.7109375" style="56" customWidth="1"/>
    <col min="2052" max="2053" width="9.28515625" style="56" customWidth="1"/>
    <col min="2054" max="2054" width="14.85546875" style="56" customWidth="1"/>
    <col min="2055" max="2055" width="11.28515625" style="56" customWidth="1"/>
    <col min="2056" max="2064" width="12.7109375" style="56" customWidth="1"/>
    <col min="2065" max="2065" width="14.7109375" style="56" customWidth="1"/>
    <col min="2066" max="2066" width="40.140625" style="56" customWidth="1"/>
    <col min="2067" max="2067" width="12" style="56" customWidth="1"/>
    <col min="2068" max="2304" width="9.28515625" style="56"/>
    <col min="2305" max="2305" width="6.5703125" style="56" customWidth="1"/>
    <col min="2306" max="2306" width="50.42578125" style="56" customWidth="1"/>
    <col min="2307" max="2307" width="21.7109375" style="56" customWidth="1"/>
    <col min="2308" max="2309" width="9.28515625" style="56" customWidth="1"/>
    <col min="2310" max="2310" width="14.85546875" style="56" customWidth="1"/>
    <col min="2311" max="2311" width="11.28515625" style="56" customWidth="1"/>
    <col min="2312" max="2320" width="12.7109375" style="56" customWidth="1"/>
    <col min="2321" max="2321" width="14.7109375" style="56" customWidth="1"/>
    <col min="2322" max="2322" width="40.140625" style="56" customWidth="1"/>
    <col min="2323" max="2323" width="12" style="56" customWidth="1"/>
    <col min="2324" max="2560" width="9.28515625" style="56"/>
    <col min="2561" max="2561" width="6.5703125" style="56" customWidth="1"/>
    <col min="2562" max="2562" width="50.42578125" style="56" customWidth="1"/>
    <col min="2563" max="2563" width="21.7109375" style="56" customWidth="1"/>
    <col min="2564" max="2565" width="9.28515625" style="56" customWidth="1"/>
    <col min="2566" max="2566" width="14.85546875" style="56" customWidth="1"/>
    <col min="2567" max="2567" width="11.28515625" style="56" customWidth="1"/>
    <col min="2568" max="2576" width="12.7109375" style="56" customWidth="1"/>
    <col min="2577" max="2577" width="14.7109375" style="56" customWidth="1"/>
    <col min="2578" max="2578" width="40.140625" style="56" customWidth="1"/>
    <col min="2579" max="2579" width="12" style="56" customWidth="1"/>
    <col min="2580" max="2816" width="9.28515625" style="56"/>
    <col min="2817" max="2817" width="6.5703125" style="56" customWidth="1"/>
    <col min="2818" max="2818" width="50.42578125" style="56" customWidth="1"/>
    <col min="2819" max="2819" width="21.7109375" style="56" customWidth="1"/>
    <col min="2820" max="2821" width="9.28515625" style="56" customWidth="1"/>
    <col min="2822" max="2822" width="14.85546875" style="56" customWidth="1"/>
    <col min="2823" max="2823" width="11.28515625" style="56" customWidth="1"/>
    <col min="2824" max="2832" width="12.7109375" style="56" customWidth="1"/>
    <col min="2833" max="2833" width="14.7109375" style="56" customWidth="1"/>
    <col min="2834" max="2834" width="40.140625" style="56" customWidth="1"/>
    <col min="2835" max="2835" width="12" style="56" customWidth="1"/>
    <col min="2836" max="3072" width="9.28515625" style="56"/>
    <col min="3073" max="3073" width="6.5703125" style="56" customWidth="1"/>
    <col min="3074" max="3074" width="50.42578125" style="56" customWidth="1"/>
    <col min="3075" max="3075" width="21.7109375" style="56" customWidth="1"/>
    <col min="3076" max="3077" width="9.28515625" style="56" customWidth="1"/>
    <col min="3078" max="3078" width="14.85546875" style="56" customWidth="1"/>
    <col min="3079" max="3079" width="11.28515625" style="56" customWidth="1"/>
    <col min="3080" max="3088" width="12.7109375" style="56" customWidth="1"/>
    <col min="3089" max="3089" width="14.7109375" style="56" customWidth="1"/>
    <col min="3090" max="3090" width="40.140625" style="56" customWidth="1"/>
    <col min="3091" max="3091" width="12" style="56" customWidth="1"/>
    <col min="3092" max="3328" width="9.28515625" style="56"/>
    <col min="3329" max="3329" width="6.5703125" style="56" customWidth="1"/>
    <col min="3330" max="3330" width="50.42578125" style="56" customWidth="1"/>
    <col min="3331" max="3331" width="21.7109375" style="56" customWidth="1"/>
    <col min="3332" max="3333" width="9.28515625" style="56" customWidth="1"/>
    <col min="3334" max="3334" width="14.85546875" style="56" customWidth="1"/>
    <col min="3335" max="3335" width="11.28515625" style="56" customWidth="1"/>
    <col min="3336" max="3344" width="12.7109375" style="56" customWidth="1"/>
    <col min="3345" max="3345" width="14.7109375" style="56" customWidth="1"/>
    <col min="3346" max="3346" width="40.140625" style="56" customWidth="1"/>
    <col min="3347" max="3347" width="12" style="56" customWidth="1"/>
    <col min="3348" max="3584" width="9.28515625" style="56"/>
    <col min="3585" max="3585" width="6.5703125" style="56" customWidth="1"/>
    <col min="3586" max="3586" width="50.42578125" style="56" customWidth="1"/>
    <col min="3587" max="3587" width="21.7109375" style="56" customWidth="1"/>
    <col min="3588" max="3589" width="9.28515625" style="56" customWidth="1"/>
    <col min="3590" max="3590" width="14.85546875" style="56" customWidth="1"/>
    <col min="3591" max="3591" width="11.28515625" style="56" customWidth="1"/>
    <col min="3592" max="3600" width="12.7109375" style="56" customWidth="1"/>
    <col min="3601" max="3601" width="14.7109375" style="56" customWidth="1"/>
    <col min="3602" max="3602" width="40.140625" style="56" customWidth="1"/>
    <col min="3603" max="3603" width="12" style="56" customWidth="1"/>
    <col min="3604" max="3840" width="9.28515625" style="56"/>
    <col min="3841" max="3841" width="6.5703125" style="56" customWidth="1"/>
    <col min="3842" max="3842" width="50.42578125" style="56" customWidth="1"/>
    <col min="3843" max="3843" width="21.7109375" style="56" customWidth="1"/>
    <col min="3844" max="3845" width="9.28515625" style="56" customWidth="1"/>
    <col min="3846" max="3846" width="14.85546875" style="56" customWidth="1"/>
    <col min="3847" max="3847" width="11.28515625" style="56" customWidth="1"/>
    <col min="3848" max="3856" width="12.7109375" style="56" customWidth="1"/>
    <col min="3857" max="3857" width="14.7109375" style="56" customWidth="1"/>
    <col min="3858" max="3858" width="40.140625" style="56" customWidth="1"/>
    <col min="3859" max="3859" width="12" style="56" customWidth="1"/>
    <col min="3860" max="4096" width="9.28515625" style="56"/>
    <col min="4097" max="4097" width="6.5703125" style="56" customWidth="1"/>
    <col min="4098" max="4098" width="50.42578125" style="56" customWidth="1"/>
    <col min="4099" max="4099" width="21.7109375" style="56" customWidth="1"/>
    <col min="4100" max="4101" width="9.28515625" style="56" customWidth="1"/>
    <col min="4102" max="4102" width="14.85546875" style="56" customWidth="1"/>
    <col min="4103" max="4103" width="11.28515625" style="56" customWidth="1"/>
    <col min="4104" max="4112" width="12.7109375" style="56" customWidth="1"/>
    <col min="4113" max="4113" width="14.7109375" style="56" customWidth="1"/>
    <col min="4114" max="4114" width="40.140625" style="56" customWidth="1"/>
    <col min="4115" max="4115" width="12" style="56" customWidth="1"/>
    <col min="4116" max="4352" width="9.28515625" style="56"/>
    <col min="4353" max="4353" width="6.5703125" style="56" customWidth="1"/>
    <col min="4354" max="4354" width="50.42578125" style="56" customWidth="1"/>
    <col min="4355" max="4355" width="21.7109375" style="56" customWidth="1"/>
    <col min="4356" max="4357" width="9.28515625" style="56" customWidth="1"/>
    <col min="4358" max="4358" width="14.85546875" style="56" customWidth="1"/>
    <col min="4359" max="4359" width="11.28515625" style="56" customWidth="1"/>
    <col min="4360" max="4368" width="12.7109375" style="56" customWidth="1"/>
    <col min="4369" max="4369" width="14.7109375" style="56" customWidth="1"/>
    <col min="4370" max="4370" width="40.140625" style="56" customWidth="1"/>
    <col min="4371" max="4371" width="12" style="56" customWidth="1"/>
    <col min="4372" max="4608" width="9.28515625" style="56"/>
    <col min="4609" max="4609" width="6.5703125" style="56" customWidth="1"/>
    <col min="4610" max="4610" width="50.42578125" style="56" customWidth="1"/>
    <col min="4611" max="4611" width="21.7109375" style="56" customWidth="1"/>
    <col min="4612" max="4613" width="9.28515625" style="56" customWidth="1"/>
    <col min="4614" max="4614" width="14.85546875" style="56" customWidth="1"/>
    <col min="4615" max="4615" width="11.28515625" style="56" customWidth="1"/>
    <col min="4616" max="4624" width="12.7109375" style="56" customWidth="1"/>
    <col min="4625" max="4625" width="14.7109375" style="56" customWidth="1"/>
    <col min="4626" max="4626" width="40.140625" style="56" customWidth="1"/>
    <col min="4627" max="4627" width="12" style="56" customWidth="1"/>
    <col min="4628" max="4864" width="9.28515625" style="56"/>
    <col min="4865" max="4865" width="6.5703125" style="56" customWidth="1"/>
    <col min="4866" max="4866" width="50.42578125" style="56" customWidth="1"/>
    <col min="4867" max="4867" width="21.7109375" style="56" customWidth="1"/>
    <col min="4868" max="4869" width="9.28515625" style="56" customWidth="1"/>
    <col min="4870" max="4870" width="14.85546875" style="56" customWidth="1"/>
    <col min="4871" max="4871" width="11.28515625" style="56" customWidth="1"/>
    <col min="4872" max="4880" width="12.7109375" style="56" customWidth="1"/>
    <col min="4881" max="4881" width="14.7109375" style="56" customWidth="1"/>
    <col min="4882" max="4882" width="40.140625" style="56" customWidth="1"/>
    <col min="4883" max="4883" width="12" style="56" customWidth="1"/>
    <col min="4884" max="5120" width="9.28515625" style="56"/>
    <col min="5121" max="5121" width="6.5703125" style="56" customWidth="1"/>
    <col min="5122" max="5122" width="50.42578125" style="56" customWidth="1"/>
    <col min="5123" max="5123" width="21.7109375" style="56" customWidth="1"/>
    <col min="5124" max="5125" width="9.28515625" style="56" customWidth="1"/>
    <col min="5126" max="5126" width="14.85546875" style="56" customWidth="1"/>
    <col min="5127" max="5127" width="11.28515625" style="56" customWidth="1"/>
    <col min="5128" max="5136" width="12.7109375" style="56" customWidth="1"/>
    <col min="5137" max="5137" width="14.7109375" style="56" customWidth="1"/>
    <col min="5138" max="5138" width="40.140625" style="56" customWidth="1"/>
    <col min="5139" max="5139" width="12" style="56" customWidth="1"/>
    <col min="5140" max="5376" width="9.28515625" style="56"/>
    <col min="5377" max="5377" width="6.5703125" style="56" customWidth="1"/>
    <col min="5378" max="5378" width="50.42578125" style="56" customWidth="1"/>
    <col min="5379" max="5379" width="21.7109375" style="56" customWidth="1"/>
    <col min="5380" max="5381" width="9.28515625" style="56" customWidth="1"/>
    <col min="5382" max="5382" width="14.85546875" style="56" customWidth="1"/>
    <col min="5383" max="5383" width="11.28515625" style="56" customWidth="1"/>
    <col min="5384" max="5392" width="12.7109375" style="56" customWidth="1"/>
    <col min="5393" max="5393" width="14.7109375" style="56" customWidth="1"/>
    <col min="5394" max="5394" width="40.140625" style="56" customWidth="1"/>
    <col min="5395" max="5395" width="12" style="56" customWidth="1"/>
    <col min="5396" max="5632" width="9.28515625" style="56"/>
    <col min="5633" max="5633" width="6.5703125" style="56" customWidth="1"/>
    <col min="5634" max="5634" width="50.42578125" style="56" customWidth="1"/>
    <col min="5635" max="5635" width="21.7109375" style="56" customWidth="1"/>
    <col min="5636" max="5637" width="9.28515625" style="56" customWidth="1"/>
    <col min="5638" max="5638" width="14.85546875" style="56" customWidth="1"/>
    <col min="5639" max="5639" width="11.28515625" style="56" customWidth="1"/>
    <col min="5640" max="5648" width="12.7109375" style="56" customWidth="1"/>
    <col min="5649" max="5649" width="14.7109375" style="56" customWidth="1"/>
    <col min="5650" max="5650" width="40.140625" style="56" customWidth="1"/>
    <col min="5651" max="5651" width="12" style="56" customWidth="1"/>
    <col min="5652" max="5888" width="9.28515625" style="56"/>
    <col min="5889" max="5889" width="6.5703125" style="56" customWidth="1"/>
    <col min="5890" max="5890" width="50.42578125" style="56" customWidth="1"/>
    <col min="5891" max="5891" width="21.7109375" style="56" customWidth="1"/>
    <col min="5892" max="5893" width="9.28515625" style="56" customWidth="1"/>
    <col min="5894" max="5894" width="14.85546875" style="56" customWidth="1"/>
    <col min="5895" max="5895" width="11.28515625" style="56" customWidth="1"/>
    <col min="5896" max="5904" width="12.7109375" style="56" customWidth="1"/>
    <col min="5905" max="5905" width="14.7109375" style="56" customWidth="1"/>
    <col min="5906" max="5906" width="40.140625" style="56" customWidth="1"/>
    <col min="5907" max="5907" width="12" style="56" customWidth="1"/>
    <col min="5908" max="6144" width="9.28515625" style="56"/>
    <col min="6145" max="6145" width="6.5703125" style="56" customWidth="1"/>
    <col min="6146" max="6146" width="50.42578125" style="56" customWidth="1"/>
    <col min="6147" max="6147" width="21.7109375" style="56" customWidth="1"/>
    <col min="6148" max="6149" width="9.28515625" style="56" customWidth="1"/>
    <col min="6150" max="6150" width="14.85546875" style="56" customWidth="1"/>
    <col min="6151" max="6151" width="11.28515625" style="56" customWidth="1"/>
    <col min="6152" max="6160" width="12.7109375" style="56" customWidth="1"/>
    <col min="6161" max="6161" width="14.7109375" style="56" customWidth="1"/>
    <col min="6162" max="6162" width="40.140625" style="56" customWidth="1"/>
    <col min="6163" max="6163" width="12" style="56" customWidth="1"/>
    <col min="6164" max="6400" width="9.28515625" style="56"/>
    <col min="6401" max="6401" width="6.5703125" style="56" customWidth="1"/>
    <col min="6402" max="6402" width="50.42578125" style="56" customWidth="1"/>
    <col min="6403" max="6403" width="21.7109375" style="56" customWidth="1"/>
    <col min="6404" max="6405" width="9.28515625" style="56" customWidth="1"/>
    <col min="6406" max="6406" width="14.85546875" style="56" customWidth="1"/>
    <col min="6407" max="6407" width="11.28515625" style="56" customWidth="1"/>
    <col min="6408" max="6416" width="12.7109375" style="56" customWidth="1"/>
    <col min="6417" max="6417" width="14.7109375" style="56" customWidth="1"/>
    <col min="6418" max="6418" width="40.140625" style="56" customWidth="1"/>
    <col min="6419" max="6419" width="12" style="56" customWidth="1"/>
    <col min="6420" max="6656" width="9.28515625" style="56"/>
    <col min="6657" max="6657" width="6.5703125" style="56" customWidth="1"/>
    <col min="6658" max="6658" width="50.42578125" style="56" customWidth="1"/>
    <col min="6659" max="6659" width="21.7109375" style="56" customWidth="1"/>
    <col min="6660" max="6661" width="9.28515625" style="56" customWidth="1"/>
    <col min="6662" max="6662" width="14.85546875" style="56" customWidth="1"/>
    <col min="6663" max="6663" width="11.28515625" style="56" customWidth="1"/>
    <col min="6664" max="6672" width="12.7109375" style="56" customWidth="1"/>
    <col min="6673" max="6673" width="14.7109375" style="56" customWidth="1"/>
    <col min="6674" max="6674" width="40.140625" style="56" customWidth="1"/>
    <col min="6675" max="6675" width="12" style="56" customWidth="1"/>
    <col min="6676" max="6912" width="9.28515625" style="56"/>
    <col min="6913" max="6913" width="6.5703125" style="56" customWidth="1"/>
    <col min="6914" max="6914" width="50.42578125" style="56" customWidth="1"/>
    <col min="6915" max="6915" width="21.7109375" style="56" customWidth="1"/>
    <col min="6916" max="6917" width="9.28515625" style="56" customWidth="1"/>
    <col min="6918" max="6918" width="14.85546875" style="56" customWidth="1"/>
    <col min="6919" max="6919" width="11.28515625" style="56" customWidth="1"/>
    <col min="6920" max="6928" width="12.7109375" style="56" customWidth="1"/>
    <col min="6929" max="6929" width="14.7109375" style="56" customWidth="1"/>
    <col min="6930" max="6930" width="40.140625" style="56" customWidth="1"/>
    <col min="6931" max="6931" width="12" style="56" customWidth="1"/>
    <col min="6932" max="7168" width="9.28515625" style="56"/>
    <col min="7169" max="7169" width="6.5703125" style="56" customWidth="1"/>
    <col min="7170" max="7170" width="50.42578125" style="56" customWidth="1"/>
    <col min="7171" max="7171" width="21.7109375" style="56" customWidth="1"/>
    <col min="7172" max="7173" width="9.28515625" style="56" customWidth="1"/>
    <col min="7174" max="7174" width="14.85546875" style="56" customWidth="1"/>
    <col min="7175" max="7175" width="11.28515625" style="56" customWidth="1"/>
    <col min="7176" max="7184" width="12.7109375" style="56" customWidth="1"/>
    <col min="7185" max="7185" width="14.7109375" style="56" customWidth="1"/>
    <col min="7186" max="7186" width="40.140625" style="56" customWidth="1"/>
    <col min="7187" max="7187" width="12" style="56" customWidth="1"/>
    <col min="7188" max="7424" width="9.28515625" style="56"/>
    <col min="7425" max="7425" width="6.5703125" style="56" customWidth="1"/>
    <col min="7426" max="7426" width="50.42578125" style="56" customWidth="1"/>
    <col min="7427" max="7427" width="21.7109375" style="56" customWidth="1"/>
    <col min="7428" max="7429" width="9.28515625" style="56" customWidth="1"/>
    <col min="7430" max="7430" width="14.85546875" style="56" customWidth="1"/>
    <col min="7431" max="7431" width="11.28515625" style="56" customWidth="1"/>
    <col min="7432" max="7440" width="12.7109375" style="56" customWidth="1"/>
    <col min="7441" max="7441" width="14.7109375" style="56" customWidth="1"/>
    <col min="7442" max="7442" width="40.140625" style="56" customWidth="1"/>
    <col min="7443" max="7443" width="12" style="56" customWidth="1"/>
    <col min="7444" max="7680" width="9.28515625" style="56"/>
    <col min="7681" max="7681" width="6.5703125" style="56" customWidth="1"/>
    <col min="7682" max="7682" width="50.42578125" style="56" customWidth="1"/>
    <col min="7683" max="7683" width="21.7109375" style="56" customWidth="1"/>
    <col min="7684" max="7685" width="9.28515625" style="56" customWidth="1"/>
    <col min="7686" max="7686" width="14.85546875" style="56" customWidth="1"/>
    <col min="7687" max="7687" width="11.28515625" style="56" customWidth="1"/>
    <col min="7688" max="7696" width="12.7109375" style="56" customWidth="1"/>
    <col min="7697" max="7697" width="14.7109375" style="56" customWidth="1"/>
    <col min="7698" max="7698" width="40.140625" style="56" customWidth="1"/>
    <col min="7699" max="7699" width="12" style="56" customWidth="1"/>
    <col min="7700" max="7936" width="9.28515625" style="56"/>
    <col min="7937" max="7937" width="6.5703125" style="56" customWidth="1"/>
    <col min="7938" max="7938" width="50.42578125" style="56" customWidth="1"/>
    <col min="7939" max="7939" width="21.7109375" style="56" customWidth="1"/>
    <col min="7940" max="7941" width="9.28515625" style="56" customWidth="1"/>
    <col min="7942" max="7942" width="14.85546875" style="56" customWidth="1"/>
    <col min="7943" max="7943" width="11.28515625" style="56" customWidth="1"/>
    <col min="7944" max="7952" width="12.7109375" style="56" customWidth="1"/>
    <col min="7953" max="7953" width="14.7109375" style="56" customWidth="1"/>
    <col min="7954" max="7954" width="40.140625" style="56" customWidth="1"/>
    <col min="7955" max="7955" width="12" style="56" customWidth="1"/>
    <col min="7956" max="8192" width="9.28515625" style="56"/>
    <col min="8193" max="8193" width="6.5703125" style="56" customWidth="1"/>
    <col min="8194" max="8194" width="50.42578125" style="56" customWidth="1"/>
    <col min="8195" max="8195" width="21.7109375" style="56" customWidth="1"/>
    <col min="8196" max="8197" width="9.28515625" style="56" customWidth="1"/>
    <col min="8198" max="8198" width="14.85546875" style="56" customWidth="1"/>
    <col min="8199" max="8199" width="11.28515625" style="56" customWidth="1"/>
    <col min="8200" max="8208" width="12.7109375" style="56" customWidth="1"/>
    <col min="8209" max="8209" width="14.7109375" style="56" customWidth="1"/>
    <col min="8210" max="8210" width="40.140625" style="56" customWidth="1"/>
    <col min="8211" max="8211" width="12" style="56" customWidth="1"/>
    <col min="8212" max="8448" width="9.28515625" style="56"/>
    <col min="8449" max="8449" width="6.5703125" style="56" customWidth="1"/>
    <col min="8450" max="8450" width="50.42578125" style="56" customWidth="1"/>
    <col min="8451" max="8451" width="21.7109375" style="56" customWidth="1"/>
    <col min="8452" max="8453" width="9.28515625" style="56" customWidth="1"/>
    <col min="8454" max="8454" width="14.85546875" style="56" customWidth="1"/>
    <col min="8455" max="8455" width="11.28515625" style="56" customWidth="1"/>
    <col min="8456" max="8464" width="12.7109375" style="56" customWidth="1"/>
    <col min="8465" max="8465" width="14.7109375" style="56" customWidth="1"/>
    <col min="8466" max="8466" width="40.140625" style="56" customWidth="1"/>
    <col min="8467" max="8467" width="12" style="56" customWidth="1"/>
    <col min="8468" max="8704" width="9.28515625" style="56"/>
    <col min="8705" max="8705" width="6.5703125" style="56" customWidth="1"/>
    <col min="8706" max="8706" width="50.42578125" style="56" customWidth="1"/>
    <col min="8707" max="8707" width="21.7109375" style="56" customWidth="1"/>
    <col min="8708" max="8709" width="9.28515625" style="56" customWidth="1"/>
    <col min="8710" max="8710" width="14.85546875" style="56" customWidth="1"/>
    <col min="8711" max="8711" width="11.28515625" style="56" customWidth="1"/>
    <col min="8712" max="8720" width="12.7109375" style="56" customWidth="1"/>
    <col min="8721" max="8721" width="14.7109375" style="56" customWidth="1"/>
    <col min="8722" max="8722" width="40.140625" style="56" customWidth="1"/>
    <col min="8723" max="8723" width="12" style="56" customWidth="1"/>
    <col min="8724" max="8960" width="9.28515625" style="56"/>
    <col min="8961" max="8961" width="6.5703125" style="56" customWidth="1"/>
    <col min="8962" max="8962" width="50.42578125" style="56" customWidth="1"/>
    <col min="8963" max="8963" width="21.7109375" style="56" customWidth="1"/>
    <col min="8964" max="8965" width="9.28515625" style="56" customWidth="1"/>
    <col min="8966" max="8966" width="14.85546875" style="56" customWidth="1"/>
    <col min="8967" max="8967" width="11.28515625" style="56" customWidth="1"/>
    <col min="8968" max="8976" width="12.7109375" style="56" customWidth="1"/>
    <col min="8977" max="8977" width="14.7109375" style="56" customWidth="1"/>
    <col min="8978" max="8978" width="40.140625" style="56" customWidth="1"/>
    <col min="8979" max="8979" width="12" style="56" customWidth="1"/>
    <col min="8980" max="9216" width="9.28515625" style="56"/>
    <col min="9217" max="9217" width="6.5703125" style="56" customWidth="1"/>
    <col min="9218" max="9218" width="50.42578125" style="56" customWidth="1"/>
    <col min="9219" max="9219" width="21.7109375" style="56" customWidth="1"/>
    <col min="9220" max="9221" width="9.28515625" style="56" customWidth="1"/>
    <col min="9222" max="9222" width="14.85546875" style="56" customWidth="1"/>
    <col min="9223" max="9223" width="11.28515625" style="56" customWidth="1"/>
    <col min="9224" max="9232" width="12.7109375" style="56" customWidth="1"/>
    <col min="9233" max="9233" width="14.7109375" style="56" customWidth="1"/>
    <col min="9234" max="9234" width="40.140625" style="56" customWidth="1"/>
    <col min="9235" max="9235" width="12" style="56" customWidth="1"/>
    <col min="9236" max="9472" width="9.28515625" style="56"/>
    <col min="9473" max="9473" width="6.5703125" style="56" customWidth="1"/>
    <col min="9474" max="9474" width="50.42578125" style="56" customWidth="1"/>
    <col min="9475" max="9475" width="21.7109375" style="56" customWidth="1"/>
    <col min="9476" max="9477" width="9.28515625" style="56" customWidth="1"/>
    <col min="9478" max="9478" width="14.85546875" style="56" customWidth="1"/>
    <col min="9479" max="9479" width="11.28515625" style="56" customWidth="1"/>
    <col min="9480" max="9488" width="12.7109375" style="56" customWidth="1"/>
    <col min="9489" max="9489" width="14.7109375" style="56" customWidth="1"/>
    <col min="9490" max="9490" width="40.140625" style="56" customWidth="1"/>
    <col min="9491" max="9491" width="12" style="56" customWidth="1"/>
    <col min="9492" max="9728" width="9.28515625" style="56"/>
    <col min="9729" max="9729" width="6.5703125" style="56" customWidth="1"/>
    <col min="9730" max="9730" width="50.42578125" style="56" customWidth="1"/>
    <col min="9731" max="9731" width="21.7109375" style="56" customWidth="1"/>
    <col min="9732" max="9733" width="9.28515625" style="56" customWidth="1"/>
    <col min="9734" max="9734" width="14.85546875" style="56" customWidth="1"/>
    <col min="9735" max="9735" width="11.28515625" style="56" customWidth="1"/>
    <col min="9736" max="9744" width="12.7109375" style="56" customWidth="1"/>
    <col min="9745" max="9745" width="14.7109375" style="56" customWidth="1"/>
    <col min="9746" max="9746" width="40.140625" style="56" customWidth="1"/>
    <col min="9747" max="9747" width="12" style="56" customWidth="1"/>
    <col min="9748" max="9984" width="9.28515625" style="56"/>
    <col min="9985" max="9985" width="6.5703125" style="56" customWidth="1"/>
    <col min="9986" max="9986" width="50.42578125" style="56" customWidth="1"/>
    <col min="9987" max="9987" width="21.7109375" style="56" customWidth="1"/>
    <col min="9988" max="9989" width="9.28515625" style="56" customWidth="1"/>
    <col min="9990" max="9990" width="14.85546875" style="56" customWidth="1"/>
    <col min="9991" max="9991" width="11.28515625" style="56" customWidth="1"/>
    <col min="9992" max="10000" width="12.7109375" style="56" customWidth="1"/>
    <col min="10001" max="10001" width="14.7109375" style="56" customWidth="1"/>
    <col min="10002" max="10002" width="40.140625" style="56" customWidth="1"/>
    <col min="10003" max="10003" width="12" style="56" customWidth="1"/>
    <col min="10004" max="10240" width="9.28515625" style="56"/>
    <col min="10241" max="10241" width="6.5703125" style="56" customWidth="1"/>
    <col min="10242" max="10242" width="50.42578125" style="56" customWidth="1"/>
    <col min="10243" max="10243" width="21.7109375" style="56" customWidth="1"/>
    <col min="10244" max="10245" width="9.28515625" style="56" customWidth="1"/>
    <col min="10246" max="10246" width="14.85546875" style="56" customWidth="1"/>
    <col min="10247" max="10247" width="11.28515625" style="56" customWidth="1"/>
    <col min="10248" max="10256" width="12.7109375" style="56" customWidth="1"/>
    <col min="10257" max="10257" width="14.7109375" style="56" customWidth="1"/>
    <col min="10258" max="10258" width="40.140625" style="56" customWidth="1"/>
    <col min="10259" max="10259" width="12" style="56" customWidth="1"/>
    <col min="10260" max="10496" width="9.28515625" style="56"/>
    <col min="10497" max="10497" width="6.5703125" style="56" customWidth="1"/>
    <col min="10498" max="10498" width="50.42578125" style="56" customWidth="1"/>
    <col min="10499" max="10499" width="21.7109375" style="56" customWidth="1"/>
    <col min="10500" max="10501" width="9.28515625" style="56" customWidth="1"/>
    <col min="10502" max="10502" width="14.85546875" style="56" customWidth="1"/>
    <col min="10503" max="10503" width="11.28515625" style="56" customWidth="1"/>
    <col min="10504" max="10512" width="12.7109375" style="56" customWidth="1"/>
    <col min="10513" max="10513" width="14.7109375" style="56" customWidth="1"/>
    <col min="10514" max="10514" width="40.140625" style="56" customWidth="1"/>
    <col min="10515" max="10515" width="12" style="56" customWidth="1"/>
    <col min="10516" max="10752" width="9.28515625" style="56"/>
    <col min="10753" max="10753" width="6.5703125" style="56" customWidth="1"/>
    <col min="10754" max="10754" width="50.42578125" style="56" customWidth="1"/>
    <col min="10755" max="10755" width="21.7109375" style="56" customWidth="1"/>
    <col min="10756" max="10757" width="9.28515625" style="56" customWidth="1"/>
    <col min="10758" max="10758" width="14.85546875" style="56" customWidth="1"/>
    <col min="10759" max="10759" width="11.28515625" style="56" customWidth="1"/>
    <col min="10760" max="10768" width="12.7109375" style="56" customWidth="1"/>
    <col min="10769" max="10769" width="14.7109375" style="56" customWidth="1"/>
    <col min="10770" max="10770" width="40.140625" style="56" customWidth="1"/>
    <col min="10771" max="10771" width="12" style="56" customWidth="1"/>
    <col min="10772" max="11008" width="9.28515625" style="56"/>
    <col min="11009" max="11009" width="6.5703125" style="56" customWidth="1"/>
    <col min="11010" max="11010" width="50.42578125" style="56" customWidth="1"/>
    <col min="11011" max="11011" width="21.7109375" style="56" customWidth="1"/>
    <col min="11012" max="11013" width="9.28515625" style="56" customWidth="1"/>
    <col min="11014" max="11014" width="14.85546875" style="56" customWidth="1"/>
    <col min="11015" max="11015" width="11.28515625" style="56" customWidth="1"/>
    <col min="11016" max="11024" width="12.7109375" style="56" customWidth="1"/>
    <col min="11025" max="11025" width="14.7109375" style="56" customWidth="1"/>
    <col min="11026" max="11026" width="40.140625" style="56" customWidth="1"/>
    <col min="11027" max="11027" width="12" style="56" customWidth="1"/>
    <col min="11028" max="11264" width="9.28515625" style="56"/>
    <col min="11265" max="11265" width="6.5703125" style="56" customWidth="1"/>
    <col min="11266" max="11266" width="50.42578125" style="56" customWidth="1"/>
    <col min="11267" max="11267" width="21.7109375" style="56" customWidth="1"/>
    <col min="11268" max="11269" width="9.28515625" style="56" customWidth="1"/>
    <col min="11270" max="11270" width="14.85546875" style="56" customWidth="1"/>
    <col min="11271" max="11271" width="11.28515625" style="56" customWidth="1"/>
    <col min="11272" max="11280" width="12.7109375" style="56" customWidth="1"/>
    <col min="11281" max="11281" width="14.7109375" style="56" customWidth="1"/>
    <col min="11282" max="11282" width="40.140625" style="56" customWidth="1"/>
    <col min="11283" max="11283" width="12" style="56" customWidth="1"/>
    <col min="11284" max="11520" width="9.28515625" style="56"/>
    <col min="11521" max="11521" width="6.5703125" style="56" customWidth="1"/>
    <col min="11522" max="11522" width="50.42578125" style="56" customWidth="1"/>
    <col min="11523" max="11523" width="21.7109375" style="56" customWidth="1"/>
    <col min="11524" max="11525" width="9.28515625" style="56" customWidth="1"/>
    <col min="11526" max="11526" width="14.85546875" style="56" customWidth="1"/>
    <col min="11527" max="11527" width="11.28515625" style="56" customWidth="1"/>
    <col min="11528" max="11536" width="12.7109375" style="56" customWidth="1"/>
    <col min="11537" max="11537" width="14.7109375" style="56" customWidth="1"/>
    <col min="11538" max="11538" width="40.140625" style="56" customWidth="1"/>
    <col min="11539" max="11539" width="12" style="56" customWidth="1"/>
    <col min="11540" max="11776" width="9.28515625" style="56"/>
    <col min="11777" max="11777" width="6.5703125" style="56" customWidth="1"/>
    <col min="11778" max="11778" width="50.42578125" style="56" customWidth="1"/>
    <col min="11779" max="11779" width="21.7109375" style="56" customWidth="1"/>
    <col min="11780" max="11781" width="9.28515625" style="56" customWidth="1"/>
    <col min="11782" max="11782" width="14.85546875" style="56" customWidth="1"/>
    <col min="11783" max="11783" width="11.28515625" style="56" customWidth="1"/>
    <col min="11784" max="11792" width="12.7109375" style="56" customWidth="1"/>
    <col min="11793" max="11793" width="14.7109375" style="56" customWidth="1"/>
    <col min="11794" max="11794" width="40.140625" style="56" customWidth="1"/>
    <col min="11795" max="11795" width="12" style="56" customWidth="1"/>
    <col min="11796" max="12032" width="9.28515625" style="56"/>
    <col min="12033" max="12033" width="6.5703125" style="56" customWidth="1"/>
    <col min="12034" max="12034" width="50.42578125" style="56" customWidth="1"/>
    <col min="12035" max="12035" width="21.7109375" style="56" customWidth="1"/>
    <col min="12036" max="12037" width="9.28515625" style="56" customWidth="1"/>
    <col min="12038" max="12038" width="14.85546875" style="56" customWidth="1"/>
    <col min="12039" max="12039" width="11.28515625" style="56" customWidth="1"/>
    <col min="12040" max="12048" width="12.7109375" style="56" customWidth="1"/>
    <col min="12049" max="12049" width="14.7109375" style="56" customWidth="1"/>
    <col min="12050" max="12050" width="40.140625" style="56" customWidth="1"/>
    <col min="12051" max="12051" width="12" style="56" customWidth="1"/>
    <col min="12052" max="12288" width="9.28515625" style="56"/>
    <col min="12289" max="12289" width="6.5703125" style="56" customWidth="1"/>
    <col min="12290" max="12290" width="50.42578125" style="56" customWidth="1"/>
    <col min="12291" max="12291" width="21.7109375" style="56" customWidth="1"/>
    <col min="12292" max="12293" width="9.28515625" style="56" customWidth="1"/>
    <col min="12294" max="12294" width="14.85546875" style="56" customWidth="1"/>
    <col min="12295" max="12295" width="11.28515625" style="56" customWidth="1"/>
    <col min="12296" max="12304" width="12.7109375" style="56" customWidth="1"/>
    <col min="12305" max="12305" width="14.7109375" style="56" customWidth="1"/>
    <col min="12306" max="12306" width="40.140625" style="56" customWidth="1"/>
    <col min="12307" max="12307" width="12" style="56" customWidth="1"/>
    <col min="12308" max="12544" width="9.28515625" style="56"/>
    <col min="12545" max="12545" width="6.5703125" style="56" customWidth="1"/>
    <col min="12546" max="12546" width="50.42578125" style="56" customWidth="1"/>
    <col min="12547" max="12547" width="21.7109375" style="56" customWidth="1"/>
    <col min="12548" max="12549" width="9.28515625" style="56" customWidth="1"/>
    <col min="12550" max="12550" width="14.85546875" style="56" customWidth="1"/>
    <col min="12551" max="12551" width="11.28515625" style="56" customWidth="1"/>
    <col min="12552" max="12560" width="12.7109375" style="56" customWidth="1"/>
    <col min="12561" max="12561" width="14.7109375" style="56" customWidth="1"/>
    <col min="12562" max="12562" width="40.140625" style="56" customWidth="1"/>
    <col min="12563" max="12563" width="12" style="56" customWidth="1"/>
    <col min="12564" max="12800" width="9.28515625" style="56"/>
    <col min="12801" max="12801" width="6.5703125" style="56" customWidth="1"/>
    <col min="12802" max="12802" width="50.42578125" style="56" customWidth="1"/>
    <col min="12803" max="12803" width="21.7109375" style="56" customWidth="1"/>
    <col min="12804" max="12805" width="9.28515625" style="56" customWidth="1"/>
    <col min="12806" max="12806" width="14.85546875" style="56" customWidth="1"/>
    <col min="12807" max="12807" width="11.28515625" style="56" customWidth="1"/>
    <col min="12808" max="12816" width="12.7109375" style="56" customWidth="1"/>
    <col min="12817" max="12817" width="14.7109375" style="56" customWidth="1"/>
    <col min="12818" max="12818" width="40.140625" style="56" customWidth="1"/>
    <col min="12819" max="12819" width="12" style="56" customWidth="1"/>
    <col min="12820" max="13056" width="9.28515625" style="56"/>
    <col min="13057" max="13057" width="6.5703125" style="56" customWidth="1"/>
    <col min="13058" max="13058" width="50.42578125" style="56" customWidth="1"/>
    <col min="13059" max="13059" width="21.7109375" style="56" customWidth="1"/>
    <col min="13060" max="13061" width="9.28515625" style="56" customWidth="1"/>
    <col min="13062" max="13062" width="14.85546875" style="56" customWidth="1"/>
    <col min="13063" max="13063" width="11.28515625" style="56" customWidth="1"/>
    <col min="13064" max="13072" width="12.7109375" style="56" customWidth="1"/>
    <col min="13073" max="13073" width="14.7109375" style="56" customWidth="1"/>
    <col min="13074" max="13074" width="40.140625" style="56" customWidth="1"/>
    <col min="13075" max="13075" width="12" style="56" customWidth="1"/>
    <col min="13076" max="13312" width="9.28515625" style="56"/>
    <col min="13313" max="13313" width="6.5703125" style="56" customWidth="1"/>
    <col min="13314" max="13314" width="50.42578125" style="56" customWidth="1"/>
    <col min="13315" max="13315" width="21.7109375" style="56" customWidth="1"/>
    <col min="13316" max="13317" width="9.28515625" style="56" customWidth="1"/>
    <col min="13318" max="13318" width="14.85546875" style="56" customWidth="1"/>
    <col min="13319" max="13319" width="11.28515625" style="56" customWidth="1"/>
    <col min="13320" max="13328" width="12.7109375" style="56" customWidth="1"/>
    <col min="13329" max="13329" width="14.7109375" style="56" customWidth="1"/>
    <col min="13330" max="13330" width="40.140625" style="56" customWidth="1"/>
    <col min="13331" max="13331" width="12" style="56" customWidth="1"/>
    <col min="13332" max="13568" width="9.28515625" style="56"/>
    <col min="13569" max="13569" width="6.5703125" style="56" customWidth="1"/>
    <col min="13570" max="13570" width="50.42578125" style="56" customWidth="1"/>
    <col min="13571" max="13571" width="21.7109375" style="56" customWidth="1"/>
    <col min="13572" max="13573" width="9.28515625" style="56" customWidth="1"/>
    <col min="13574" max="13574" width="14.85546875" style="56" customWidth="1"/>
    <col min="13575" max="13575" width="11.28515625" style="56" customWidth="1"/>
    <col min="13576" max="13584" width="12.7109375" style="56" customWidth="1"/>
    <col min="13585" max="13585" width="14.7109375" style="56" customWidth="1"/>
    <col min="13586" max="13586" width="40.140625" style="56" customWidth="1"/>
    <col min="13587" max="13587" width="12" style="56" customWidth="1"/>
    <col min="13588" max="13824" width="9.28515625" style="56"/>
    <col min="13825" max="13825" width="6.5703125" style="56" customWidth="1"/>
    <col min="13826" max="13826" width="50.42578125" style="56" customWidth="1"/>
    <col min="13827" max="13827" width="21.7109375" style="56" customWidth="1"/>
    <col min="13828" max="13829" width="9.28515625" style="56" customWidth="1"/>
    <col min="13830" max="13830" width="14.85546875" style="56" customWidth="1"/>
    <col min="13831" max="13831" width="11.28515625" style="56" customWidth="1"/>
    <col min="13832" max="13840" width="12.7109375" style="56" customWidth="1"/>
    <col min="13841" max="13841" width="14.7109375" style="56" customWidth="1"/>
    <col min="13842" max="13842" width="40.140625" style="56" customWidth="1"/>
    <col min="13843" max="13843" width="12" style="56" customWidth="1"/>
    <col min="13844" max="14080" width="9.28515625" style="56"/>
    <col min="14081" max="14081" width="6.5703125" style="56" customWidth="1"/>
    <col min="14082" max="14082" width="50.42578125" style="56" customWidth="1"/>
    <col min="14083" max="14083" width="21.7109375" style="56" customWidth="1"/>
    <col min="14084" max="14085" width="9.28515625" style="56" customWidth="1"/>
    <col min="14086" max="14086" width="14.85546875" style="56" customWidth="1"/>
    <col min="14087" max="14087" width="11.28515625" style="56" customWidth="1"/>
    <col min="14088" max="14096" width="12.7109375" style="56" customWidth="1"/>
    <col min="14097" max="14097" width="14.7109375" style="56" customWidth="1"/>
    <col min="14098" max="14098" width="40.140625" style="56" customWidth="1"/>
    <col min="14099" max="14099" width="12" style="56" customWidth="1"/>
    <col min="14100" max="14336" width="9.28515625" style="56"/>
    <col min="14337" max="14337" width="6.5703125" style="56" customWidth="1"/>
    <col min="14338" max="14338" width="50.42578125" style="56" customWidth="1"/>
    <col min="14339" max="14339" width="21.7109375" style="56" customWidth="1"/>
    <col min="14340" max="14341" width="9.28515625" style="56" customWidth="1"/>
    <col min="14342" max="14342" width="14.85546875" style="56" customWidth="1"/>
    <col min="14343" max="14343" width="11.28515625" style="56" customWidth="1"/>
    <col min="14344" max="14352" width="12.7109375" style="56" customWidth="1"/>
    <col min="14353" max="14353" width="14.7109375" style="56" customWidth="1"/>
    <col min="14354" max="14354" width="40.140625" style="56" customWidth="1"/>
    <col min="14355" max="14355" width="12" style="56" customWidth="1"/>
    <col min="14356" max="14592" width="9.28515625" style="56"/>
    <col min="14593" max="14593" width="6.5703125" style="56" customWidth="1"/>
    <col min="14594" max="14594" width="50.42578125" style="56" customWidth="1"/>
    <col min="14595" max="14595" width="21.7109375" style="56" customWidth="1"/>
    <col min="14596" max="14597" width="9.28515625" style="56" customWidth="1"/>
    <col min="14598" max="14598" width="14.85546875" style="56" customWidth="1"/>
    <col min="14599" max="14599" width="11.28515625" style="56" customWidth="1"/>
    <col min="14600" max="14608" width="12.7109375" style="56" customWidth="1"/>
    <col min="14609" max="14609" width="14.7109375" style="56" customWidth="1"/>
    <col min="14610" max="14610" width="40.140625" style="56" customWidth="1"/>
    <col min="14611" max="14611" width="12" style="56" customWidth="1"/>
    <col min="14612" max="14848" width="9.28515625" style="56"/>
    <col min="14849" max="14849" width="6.5703125" style="56" customWidth="1"/>
    <col min="14850" max="14850" width="50.42578125" style="56" customWidth="1"/>
    <col min="14851" max="14851" width="21.7109375" style="56" customWidth="1"/>
    <col min="14852" max="14853" width="9.28515625" style="56" customWidth="1"/>
    <col min="14854" max="14854" width="14.85546875" style="56" customWidth="1"/>
    <col min="14855" max="14855" width="11.28515625" style="56" customWidth="1"/>
    <col min="14856" max="14864" width="12.7109375" style="56" customWidth="1"/>
    <col min="14865" max="14865" width="14.7109375" style="56" customWidth="1"/>
    <col min="14866" max="14866" width="40.140625" style="56" customWidth="1"/>
    <col min="14867" max="14867" width="12" style="56" customWidth="1"/>
    <col min="14868" max="15104" width="9.28515625" style="56"/>
    <col min="15105" max="15105" width="6.5703125" style="56" customWidth="1"/>
    <col min="15106" max="15106" width="50.42578125" style="56" customWidth="1"/>
    <col min="15107" max="15107" width="21.7109375" style="56" customWidth="1"/>
    <col min="15108" max="15109" width="9.28515625" style="56" customWidth="1"/>
    <col min="15110" max="15110" width="14.85546875" style="56" customWidth="1"/>
    <col min="15111" max="15111" width="11.28515625" style="56" customWidth="1"/>
    <col min="15112" max="15120" width="12.7109375" style="56" customWidth="1"/>
    <col min="15121" max="15121" width="14.7109375" style="56" customWidth="1"/>
    <col min="15122" max="15122" width="40.140625" style="56" customWidth="1"/>
    <col min="15123" max="15123" width="12" style="56" customWidth="1"/>
    <col min="15124" max="15360" width="9.28515625" style="56"/>
    <col min="15361" max="15361" width="6.5703125" style="56" customWidth="1"/>
    <col min="15362" max="15362" width="50.42578125" style="56" customWidth="1"/>
    <col min="15363" max="15363" width="21.7109375" style="56" customWidth="1"/>
    <col min="15364" max="15365" width="9.28515625" style="56" customWidth="1"/>
    <col min="15366" max="15366" width="14.85546875" style="56" customWidth="1"/>
    <col min="15367" max="15367" width="11.28515625" style="56" customWidth="1"/>
    <col min="15368" max="15376" width="12.7109375" style="56" customWidth="1"/>
    <col min="15377" max="15377" width="14.7109375" style="56" customWidth="1"/>
    <col min="15378" max="15378" width="40.140625" style="56" customWidth="1"/>
    <col min="15379" max="15379" width="12" style="56" customWidth="1"/>
    <col min="15380" max="15616" width="9.28515625" style="56"/>
    <col min="15617" max="15617" width="6.5703125" style="56" customWidth="1"/>
    <col min="15618" max="15618" width="50.42578125" style="56" customWidth="1"/>
    <col min="15619" max="15619" width="21.7109375" style="56" customWidth="1"/>
    <col min="15620" max="15621" width="9.28515625" style="56" customWidth="1"/>
    <col min="15622" max="15622" width="14.85546875" style="56" customWidth="1"/>
    <col min="15623" max="15623" width="11.28515625" style="56" customWidth="1"/>
    <col min="15624" max="15632" width="12.7109375" style="56" customWidth="1"/>
    <col min="15633" max="15633" width="14.7109375" style="56" customWidth="1"/>
    <col min="15634" max="15634" width="40.140625" style="56" customWidth="1"/>
    <col min="15635" max="15635" width="12" style="56" customWidth="1"/>
    <col min="15636" max="15872" width="9.28515625" style="56"/>
    <col min="15873" max="15873" width="6.5703125" style="56" customWidth="1"/>
    <col min="15874" max="15874" width="50.42578125" style="56" customWidth="1"/>
    <col min="15875" max="15875" width="21.7109375" style="56" customWidth="1"/>
    <col min="15876" max="15877" width="9.28515625" style="56" customWidth="1"/>
    <col min="15878" max="15878" width="14.85546875" style="56" customWidth="1"/>
    <col min="15879" max="15879" width="11.28515625" style="56" customWidth="1"/>
    <col min="15880" max="15888" width="12.7109375" style="56" customWidth="1"/>
    <col min="15889" max="15889" width="14.7109375" style="56" customWidth="1"/>
    <col min="15890" max="15890" width="40.140625" style="56" customWidth="1"/>
    <col min="15891" max="15891" width="12" style="56" customWidth="1"/>
    <col min="15892" max="16128" width="9.28515625" style="56"/>
    <col min="16129" max="16129" width="6.5703125" style="56" customWidth="1"/>
    <col min="16130" max="16130" width="50.42578125" style="56" customWidth="1"/>
    <col min="16131" max="16131" width="21.7109375" style="56" customWidth="1"/>
    <col min="16132" max="16133" width="9.28515625" style="56" customWidth="1"/>
    <col min="16134" max="16134" width="14.85546875" style="56" customWidth="1"/>
    <col min="16135" max="16135" width="11.28515625" style="56" customWidth="1"/>
    <col min="16136" max="16144" width="12.7109375" style="56" customWidth="1"/>
    <col min="16145" max="16145" width="14.7109375" style="56" customWidth="1"/>
    <col min="16146" max="16146" width="40.140625" style="56" customWidth="1"/>
    <col min="16147" max="16147" width="12" style="56" customWidth="1"/>
    <col min="16148" max="16384" width="9.28515625" style="56"/>
  </cols>
  <sheetData>
    <row r="1" spans="1:19" s="170" customFormat="1" ht="75" customHeight="1" x14ac:dyDescent="0.25">
      <c r="A1" s="204"/>
      <c r="B1" s="205"/>
      <c r="C1" s="206"/>
      <c r="D1" s="206"/>
      <c r="E1" s="206"/>
      <c r="F1" s="206"/>
      <c r="G1" s="206"/>
      <c r="H1" s="206"/>
      <c r="I1" s="375"/>
      <c r="J1" s="375"/>
      <c r="Q1" s="61" t="s">
        <v>469</v>
      </c>
      <c r="R1" s="61"/>
      <c r="S1" s="60"/>
    </row>
    <row r="2" spans="1:19" s="170" customFormat="1" ht="23.25" customHeight="1" x14ac:dyDescent="0.25">
      <c r="A2" s="210" t="s">
        <v>257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</row>
    <row r="3" spans="1:19" s="170" customFormat="1" ht="24.75" customHeight="1" x14ac:dyDescent="0.25">
      <c r="A3" s="53" t="s">
        <v>89</v>
      </c>
      <c r="B3" s="53" t="s">
        <v>258</v>
      </c>
      <c r="C3" s="53" t="s">
        <v>7</v>
      </c>
      <c r="D3" s="276" t="s">
        <v>5</v>
      </c>
      <c r="E3" s="277"/>
      <c r="F3" s="277"/>
      <c r="G3" s="278"/>
      <c r="H3" s="376"/>
      <c r="I3" s="53" t="s">
        <v>6</v>
      </c>
      <c r="J3" s="53"/>
      <c r="K3" s="53"/>
      <c r="L3" s="53"/>
      <c r="M3" s="53"/>
      <c r="N3" s="53"/>
      <c r="O3" s="53"/>
      <c r="P3" s="53"/>
      <c r="Q3" s="53"/>
      <c r="R3" s="53" t="s">
        <v>259</v>
      </c>
    </row>
    <row r="4" spans="1:19" s="170" customFormat="1" ht="42" customHeight="1" x14ac:dyDescent="0.25">
      <c r="A4" s="53"/>
      <c r="B4" s="53"/>
      <c r="C4" s="53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2">
        <v>2022</v>
      </c>
      <c r="Q4" s="12" t="s">
        <v>11</v>
      </c>
      <c r="R4" s="53"/>
    </row>
    <row r="5" spans="1:19" ht="26.25" customHeight="1" x14ac:dyDescent="0.25">
      <c r="A5" s="34" t="s">
        <v>461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9" ht="28.5" hidden="1" customHeight="1" x14ac:dyDescent="0.25">
      <c r="A6" s="377"/>
      <c r="B6" s="31"/>
      <c r="C6" s="12"/>
      <c r="D6" s="133"/>
      <c r="E6" s="12"/>
      <c r="F6" s="133" t="s">
        <v>470</v>
      </c>
      <c r="G6" s="12">
        <v>530</v>
      </c>
      <c r="H6" s="12"/>
      <c r="I6" s="24"/>
      <c r="J6" s="24"/>
      <c r="K6" s="24"/>
      <c r="L6" s="24"/>
      <c r="M6" s="24"/>
      <c r="N6" s="24"/>
      <c r="O6" s="24"/>
      <c r="P6" s="24"/>
      <c r="Q6" s="24">
        <f>SUM(I6:K6)</f>
        <v>0</v>
      </c>
      <c r="R6" s="31"/>
    </row>
    <row r="7" spans="1:19" ht="21.75" customHeight="1" x14ac:dyDescent="0.25">
      <c r="A7" s="211" t="s">
        <v>471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</row>
    <row r="8" spans="1:19" ht="48" hidden="1" customHeight="1" x14ac:dyDescent="0.25">
      <c r="A8" s="176" t="s">
        <v>472</v>
      </c>
      <c r="B8" s="43" t="s">
        <v>473</v>
      </c>
      <c r="C8" s="42" t="s">
        <v>17</v>
      </c>
      <c r="D8" s="12">
        <v>975</v>
      </c>
      <c r="E8" s="133" t="s">
        <v>315</v>
      </c>
      <c r="F8" s="133" t="s">
        <v>474</v>
      </c>
      <c r="G8" s="133" t="s">
        <v>266</v>
      </c>
      <c r="H8" s="133"/>
      <c r="I8" s="31"/>
      <c r="J8" s="12"/>
      <c r="K8" s="378"/>
      <c r="L8" s="378"/>
      <c r="M8" s="378"/>
      <c r="N8" s="378"/>
      <c r="O8" s="378"/>
      <c r="P8" s="378"/>
      <c r="Q8" s="24">
        <f>SUM(G8:N8)</f>
        <v>0</v>
      </c>
      <c r="R8" s="379" t="s">
        <v>475</v>
      </c>
    </row>
    <row r="9" spans="1:19" ht="56.25" customHeight="1" x14ac:dyDescent="0.25">
      <c r="A9" s="177"/>
      <c r="B9" s="45"/>
      <c r="C9" s="44"/>
      <c r="D9" s="380" t="s">
        <v>18</v>
      </c>
      <c r="E9" s="380" t="s">
        <v>315</v>
      </c>
      <c r="F9" s="133" t="s">
        <v>474</v>
      </c>
      <c r="G9" s="12">
        <v>622</v>
      </c>
      <c r="H9" s="24">
        <v>97.2</v>
      </c>
      <c r="I9" s="24"/>
      <c r="J9" s="381"/>
      <c r="L9" s="24"/>
      <c r="M9" s="24"/>
      <c r="N9" s="24"/>
      <c r="O9" s="24"/>
      <c r="P9" s="24">
        <f>O9</f>
        <v>0</v>
      </c>
      <c r="Q9" s="24">
        <f>SUM(H9:P9)</f>
        <v>97.2</v>
      </c>
      <c r="R9" s="235" t="s">
        <v>476</v>
      </c>
    </row>
    <row r="10" spans="1:19" ht="73.900000000000006" customHeight="1" x14ac:dyDescent="0.25">
      <c r="A10" s="180"/>
      <c r="B10" s="46"/>
      <c r="C10" s="77"/>
      <c r="D10" s="380" t="s">
        <v>18</v>
      </c>
      <c r="E10" s="380" t="s">
        <v>315</v>
      </c>
      <c r="F10" s="133" t="s">
        <v>477</v>
      </c>
      <c r="G10" s="12">
        <v>244</v>
      </c>
      <c r="H10" s="24"/>
      <c r="I10" s="24">
        <v>96</v>
      </c>
      <c r="J10" s="24">
        <v>87.9</v>
      </c>
      <c r="K10" s="24">
        <v>110.6</v>
      </c>
      <c r="L10" s="24">
        <v>175</v>
      </c>
      <c r="M10" s="24">
        <v>201.4</v>
      </c>
      <c r="N10" s="24">
        <v>0</v>
      </c>
      <c r="O10" s="24">
        <v>0</v>
      </c>
      <c r="P10" s="24">
        <v>0</v>
      </c>
      <c r="Q10" s="24">
        <f t="shared" ref="Q10:Q23" si="0">SUM(H10:P10)</f>
        <v>670.9</v>
      </c>
      <c r="R10" s="239"/>
    </row>
    <row r="11" spans="1:19" ht="99" customHeight="1" x14ac:dyDescent="0.25">
      <c r="A11" s="133" t="s">
        <v>251</v>
      </c>
      <c r="B11" s="31" t="s">
        <v>478</v>
      </c>
      <c r="C11" s="12" t="s">
        <v>17</v>
      </c>
      <c r="D11" s="380" t="s">
        <v>18</v>
      </c>
      <c r="E11" s="380" t="s">
        <v>315</v>
      </c>
      <c r="F11" s="133" t="s">
        <v>474</v>
      </c>
      <c r="G11" s="12">
        <v>612</v>
      </c>
      <c r="H11" s="24">
        <v>214.3</v>
      </c>
      <c r="I11" s="24">
        <v>214.3</v>
      </c>
      <c r="J11" s="382"/>
      <c r="K11" s="383"/>
      <c r="L11" s="383"/>
      <c r="M11" s="383"/>
      <c r="N11" s="383"/>
      <c r="O11" s="383"/>
      <c r="P11" s="24">
        <f t="shared" ref="P11:P23" si="1">O11</f>
        <v>0</v>
      </c>
      <c r="Q11" s="24">
        <f t="shared" si="0"/>
        <v>428.6</v>
      </c>
      <c r="R11" s="342" t="s">
        <v>479</v>
      </c>
      <c r="S11" s="56">
        <v>2</v>
      </c>
    </row>
    <row r="12" spans="1:19" ht="54.75" customHeight="1" x14ac:dyDescent="0.25">
      <c r="A12" s="248" t="s">
        <v>252</v>
      </c>
      <c r="B12" s="384" t="s">
        <v>480</v>
      </c>
      <c r="C12" s="42" t="s">
        <v>17</v>
      </c>
      <c r="D12" s="385" t="s">
        <v>18</v>
      </c>
      <c r="E12" s="385" t="s">
        <v>315</v>
      </c>
      <c r="F12" s="385" t="s">
        <v>474</v>
      </c>
      <c r="G12" s="12">
        <v>622</v>
      </c>
      <c r="H12" s="24">
        <f>6.8</f>
        <v>6.8</v>
      </c>
      <c r="I12" s="24"/>
      <c r="J12" s="24"/>
      <c r="K12" s="24"/>
      <c r="L12" s="24"/>
      <c r="M12" s="24"/>
      <c r="N12" s="24"/>
      <c r="O12" s="24"/>
      <c r="P12" s="24">
        <f t="shared" si="1"/>
        <v>0</v>
      </c>
      <c r="Q12" s="24">
        <f t="shared" si="0"/>
        <v>6.8</v>
      </c>
      <c r="R12" s="235" t="s">
        <v>481</v>
      </c>
    </row>
    <row r="13" spans="1:19" ht="42.75" customHeight="1" x14ac:dyDescent="0.25">
      <c r="A13" s="249"/>
      <c r="B13" s="386"/>
      <c r="C13" s="77"/>
      <c r="D13" s="385" t="s">
        <v>18</v>
      </c>
      <c r="E13" s="385" t="s">
        <v>315</v>
      </c>
      <c r="F13" s="385" t="s">
        <v>474</v>
      </c>
      <c r="G13" s="387">
        <v>244</v>
      </c>
      <c r="H13" s="24"/>
      <c r="I13" s="24">
        <v>6.8</v>
      </c>
      <c r="J13" s="24"/>
      <c r="K13" s="24"/>
      <c r="L13" s="24"/>
      <c r="M13" s="24"/>
      <c r="N13" s="24"/>
      <c r="O13" s="24"/>
      <c r="P13" s="24">
        <f t="shared" si="1"/>
        <v>0</v>
      </c>
      <c r="Q13" s="24">
        <f t="shared" si="0"/>
        <v>6.8</v>
      </c>
      <c r="R13" s="239"/>
    </row>
    <row r="14" spans="1:19" ht="53.25" customHeight="1" x14ac:dyDescent="0.25">
      <c r="A14" s="176" t="s">
        <v>254</v>
      </c>
      <c r="B14" s="384" t="s">
        <v>482</v>
      </c>
      <c r="C14" s="42" t="s">
        <v>17</v>
      </c>
      <c r="D14" s="385" t="s">
        <v>18</v>
      </c>
      <c r="E14" s="385" t="s">
        <v>315</v>
      </c>
      <c r="F14" s="385" t="s">
        <v>483</v>
      </c>
      <c r="G14" s="387" t="s">
        <v>484</v>
      </c>
      <c r="H14" s="12">
        <v>1367.3</v>
      </c>
      <c r="I14" s="24">
        <v>1367.3</v>
      </c>
      <c r="J14" s="24">
        <v>1309.4000000000001</v>
      </c>
      <c r="K14" s="24">
        <f>1648.2</f>
        <v>1648.2</v>
      </c>
      <c r="L14" s="24">
        <v>1812.7</v>
      </c>
      <c r="M14" s="24"/>
      <c r="N14" s="24"/>
      <c r="O14" s="24"/>
      <c r="P14" s="24">
        <f t="shared" si="1"/>
        <v>0</v>
      </c>
      <c r="Q14" s="24">
        <f t="shared" si="0"/>
        <v>7504.9</v>
      </c>
      <c r="R14" s="235" t="s">
        <v>485</v>
      </c>
    </row>
    <row r="15" spans="1:19" ht="49.5" customHeight="1" x14ac:dyDescent="0.25">
      <c r="A15" s="177"/>
      <c r="B15" s="386"/>
      <c r="C15" s="44"/>
      <c r="D15" s="385" t="s">
        <v>18</v>
      </c>
      <c r="E15" s="385" t="s">
        <v>315</v>
      </c>
      <c r="F15" s="385" t="s">
        <v>486</v>
      </c>
      <c r="G15" s="387">
        <v>622</v>
      </c>
      <c r="H15" s="12">
        <v>344.4</v>
      </c>
      <c r="I15" s="24">
        <v>344.4</v>
      </c>
      <c r="J15" s="24">
        <v>338.1</v>
      </c>
      <c r="K15" s="388">
        <v>0</v>
      </c>
      <c r="L15" s="24"/>
      <c r="M15" s="24"/>
      <c r="N15" s="24"/>
      <c r="O15" s="24"/>
      <c r="P15" s="24">
        <f t="shared" si="1"/>
        <v>0</v>
      </c>
      <c r="Q15" s="24">
        <f t="shared" si="0"/>
        <v>1026.9000000000001</v>
      </c>
      <c r="R15" s="389"/>
    </row>
    <row r="16" spans="1:19" ht="46.5" customHeight="1" x14ac:dyDescent="0.25">
      <c r="A16" s="177"/>
      <c r="B16" s="384" t="s">
        <v>487</v>
      </c>
      <c r="C16" s="44"/>
      <c r="D16" s="385" t="s">
        <v>18</v>
      </c>
      <c r="E16" s="385" t="s">
        <v>315</v>
      </c>
      <c r="F16" s="385" t="s">
        <v>488</v>
      </c>
      <c r="G16" s="387" t="s">
        <v>489</v>
      </c>
      <c r="H16" s="12">
        <v>1.4</v>
      </c>
      <c r="I16" s="24">
        <v>286.10000000000002</v>
      </c>
      <c r="J16" s="24">
        <v>746.2</v>
      </c>
      <c r="K16" s="24">
        <v>358.1</v>
      </c>
      <c r="L16" s="24">
        <v>358.1</v>
      </c>
      <c r="M16" s="24">
        <v>401.7</v>
      </c>
      <c r="N16" s="24">
        <f>338.1+79.3</f>
        <v>417.40000000000003</v>
      </c>
      <c r="O16" s="24">
        <f>338.1+79.3</f>
        <v>417.40000000000003</v>
      </c>
      <c r="P16" s="24">
        <f>338.1+79.3</f>
        <v>417.40000000000003</v>
      </c>
      <c r="Q16" s="24">
        <f t="shared" si="0"/>
        <v>3403.8</v>
      </c>
      <c r="R16" s="389"/>
    </row>
    <row r="17" spans="1:19" ht="53.25" customHeight="1" x14ac:dyDescent="0.25">
      <c r="A17" s="177"/>
      <c r="B17" s="386"/>
      <c r="C17" s="44"/>
      <c r="D17" s="385" t="s">
        <v>18</v>
      </c>
      <c r="E17" s="385" t="s">
        <v>315</v>
      </c>
      <c r="F17" s="385" t="s">
        <v>490</v>
      </c>
      <c r="G17" s="387" t="s">
        <v>491</v>
      </c>
      <c r="H17" s="12">
        <v>0.4</v>
      </c>
      <c r="I17" s="24">
        <v>72.099999999999994</v>
      </c>
      <c r="J17" s="24">
        <v>73.5</v>
      </c>
      <c r="K17" s="24">
        <v>580.79999999999995</v>
      </c>
      <c r="L17" s="24">
        <v>516.5</v>
      </c>
      <c r="M17" s="24">
        <v>579.79999999999995</v>
      </c>
      <c r="N17" s="24">
        <v>0</v>
      </c>
      <c r="O17" s="24">
        <v>0</v>
      </c>
      <c r="P17" s="24">
        <v>0</v>
      </c>
      <c r="Q17" s="24">
        <f t="shared" si="0"/>
        <v>1823.1</v>
      </c>
      <c r="R17" s="389"/>
    </row>
    <row r="18" spans="1:19" ht="62.25" customHeight="1" x14ac:dyDescent="0.25">
      <c r="A18" s="180"/>
      <c r="B18" s="390" t="s">
        <v>492</v>
      </c>
      <c r="C18" s="77"/>
      <c r="D18" s="385" t="s">
        <v>18</v>
      </c>
      <c r="E18" s="385" t="s">
        <v>315</v>
      </c>
      <c r="F18" s="385" t="s">
        <v>15</v>
      </c>
      <c r="G18" s="385" t="s">
        <v>15</v>
      </c>
      <c r="H18" s="24">
        <v>533</v>
      </c>
      <c r="I18" s="24">
        <v>705.2</v>
      </c>
      <c r="J18" s="24">
        <v>691.4</v>
      </c>
      <c r="K18" s="24">
        <v>691.4</v>
      </c>
      <c r="L18" s="24">
        <v>691.4</v>
      </c>
      <c r="M18" s="24">
        <f>579.8+201.4</f>
        <v>781.19999999999993</v>
      </c>
      <c r="N18" s="391">
        <v>864.6</v>
      </c>
      <c r="O18" s="24">
        <v>864.6</v>
      </c>
      <c r="P18" s="24">
        <v>864.6</v>
      </c>
      <c r="Q18" s="24">
        <f t="shared" si="0"/>
        <v>6687.4000000000005</v>
      </c>
      <c r="R18" s="239"/>
    </row>
    <row r="19" spans="1:19" ht="95.45" customHeight="1" x14ac:dyDescent="0.25">
      <c r="A19" s="392"/>
      <c r="B19" s="390" t="s">
        <v>493</v>
      </c>
      <c r="C19" s="12" t="s">
        <v>17</v>
      </c>
      <c r="D19" s="385" t="s">
        <v>18</v>
      </c>
      <c r="E19" s="385" t="s">
        <v>315</v>
      </c>
      <c r="F19" s="385" t="s">
        <v>494</v>
      </c>
      <c r="G19" s="385" t="s">
        <v>495</v>
      </c>
      <c r="H19" s="24"/>
      <c r="I19" s="24"/>
      <c r="J19" s="24"/>
      <c r="K19" s="24"/>
      <c r="L19" s="24"/>
      <c r="M19" s="24"/>
      <c r="N19" s="24"/>
      <c r="O19" s="24"/>
      <c r="P19" s="24">
        <f t="shared" si="1"/>
        <v>0</v>
      </c>
      <c r="Q19" s="24">
        <f t="shared" si="0"/>
        <v>0</v>
      </c>
      <c r="R19" s="393"/>
    </row>
    <row r="20" spans="1:19" ht="129.75" customHeight="1" x14ac:dyDescent="0.25">
      <c r="A20" s="377" t="s">
        <v>327</v>
      </c>
      <c r="B20" s="394" t="s">
        <v>496</v>
      </c>
      <c r="C20" s="12" t="s">
        <v>17</v>
      </c>
      <c r="D20" s="133" t="s">
        <v>18</v>
      </c>
      <c r="E20" s="133" t="s">
        <v>315</v>
      </c>
      <c r="F20" s="133" t="s">
        <v>497</v>
      </c>
      <c r="G20" s="133" t="s">
        <v>498</v>
      </c>
      <c r="H20" s="24">
        <v>2887.9</v>
      </c>
      <c r="I20" s="24">
        <v>3076.7</v>
      </c>
      <c r="J20" s="24">
        <v>2913.1</v>
      </c>
      <c r="K20" s="24">
        <v>2917.5</v>
      </c>
      <c r="L20" s="24">
        <v>3303.7</v>
      </c>
      <c r="M20" s="24">
        <v>5258.7</v>
      </c>
      <c r="N20" s="24">
        <v>5927.4</v>
      </c>
      <c r="O20" s="24">
        <v>5927.4</v>
      </c>
      <c r="P20" s="24">
        <v>5927.4</v>
      </c>
      <c r="Q20" s="24">
        <f t="shared" si="0"/>
        <v>38139.800000000003</v>
      </c>
      <c r="R20" s="395" t="s">
        <v>499</v>
      </c>
      <c r="S20" s="56">
        <v>4</v>
      </c>
    </row>
    <row r="21" spans="1:19" ht="140.25" customHeight="1" x14ac:dyDescent="0.25">
      <c r="A21" s="377" t="s">
        <v>500</v>
      </c>
      <c r="B21" s="394" t="s">
        <v>501</v>
      </c>
      <c r="C21" s="12" t="s">
        <v>17</v>
      </c>
      <c r="D21" s="133" t="s">
        <v>18</v>
      </c>
      <c r="E21" s="133" t="s">
        <v>315</v>
      </c>
      <c r="F21" s="133" t="s">
        <v>502</v>
      </c>
      <c r="G21" s="133" t="s">
        <v>294</v>
      </c>
      <c r="H21" s="24">
        <v>1476.3</v>
      </c>
      <c r="I21" s="24">
        <v>1534.3</v>
      </c>
      <c r="J21" s="24">
        <v>1254.8</v>
      </c>
      <c r="K21" s="24">
        <v>1265.7</v>
      </c>
      <c r="L21" s="24">
        <v>1123.4000000000001</v>
      </c>
      <c r="M21" s="24">
        <v>1171.3</v>
      </c>
      <c r="N21" s="391">
        <v>1334.1</v>
      </c>
      <c r="O21" s="24">
        <v>1284</v>
      </c>
      <c r="P21" s="24">
        <v>1284</v>
      </c>
      <c r="Q21" s="24">
        <f t="shared" si="0"/>
        <v>11727.9</v>
      </c>
      <c r="R21" s="395" t="s">
        <v>503</v>
      </c>
    </row>
    <row r="22" spans="1:19" ht="140.25" hidden="1" customHeight="1" x14ac:dyDescent="0.25">
      <c r="A22" s="377" t="s">
        <v>504</v>
      </c>
      <c r="B22" s="394" t="s">
        <v>505</v>
      </c>
      <c r="C22" s="12" t="s">
        <v>17</v>
      </c>
      <c r="D22" s="133"/>
      <c r="E22" s="133"/>
      <c r="F22" s="133"/>
      <c r="G22" s="133"/>
      <c r="H22" s="24"/>
      <c r="I22" s="24"/>
      <c r="J22" s="396"/>
      <c r="K22" s="24"/>
      <c r="L22" s="24"/>
      <c r="M22" s="24"/>
      <c r="N22" s="24"/>
      <c r="O22" s="24"/>
      <c r="P22" s="24">
        <f t="shared" si="1"/>
        <v>0</v>
      </c>
      <c r="Q22" s="24">
        <f t="shared" si="0"/>
        <v>0</v>
      </c>
      <c r="R22" s="251"/>
    </row>
    <row r="23" spans="1:19" ht="21" customHeight="1" x14ac:dyDescent="0.25">
      <c r="A23" s="330" t="s">
        <v>318</v>
      </c>
      <c r="B23" s="330"/>
      <c r="C23" s="146"/>
      <c r="D23" s="146"/>
      <c r="E23" s="146"/>
      <c r="F23" s="146"/>
      <c r="G23" s="146"/>
      <c r="H23" s="24">
        <f>SUM(H9:H22)</f>
        <v>6929.0000000000009</v>
      </c>
      <c r="I23" s="24">
        <f>SUM(I9:I22)</f>
        <v>7703.2</v>
      </c>
      <c r="J23" s="24">
        <f>SUM(J9:J22)</f>
        <v>7414.4000000000005</v>
      </c>
      <c r="K23" s="24">
        <f>SUM(K8:K22)</f>
        <v>7572.3</v>
      </c>
      <c r="L23" s="24">
        <f>SUM(L8:L22)</f>
        <v>7980.7999999999993</v>
      </c>
      <c r="M23" s="24">
        <f>SUM(M8:M22)</f>
        <v>8394.0999999999985</v>
      </c>
      <c r="N23" s="24">
        <f>SUM(N8:N22)</f>
        <v>8543.5</v>
      </c>
      <c r="O23" s="24">
        <f>SUM(O8:O22)</f>
        <v>8493.4</v>
      </c>
      <c r="P23" s="24">
        <f t="shared" si="1"/>
        <v>8493.4</v>
      </c>
      <c r="Q23" s="24">
        <f t="shared" si="0"/>
        <v>71524.099999999991</v>
      </c>
      <c r="R23" s="38"/>
    </row>
    <row r="24" spans="1:19" s="360" customFormat="1" ht="30" customHeight="1" x14ac:dyDescent="0.25">
      <c r="A24" s="397" t="s">
        <v>465</v>
      </c>
      <c r="B24" s="397"/>
      <c r="C24" s="397"/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7"/>
      <c r="Q24" s="397"/>
      <c r="R24" s="397"/>
    </row>
    <row r="25" spans="1:19" ht="35.1" customHeight="1" x14ac:dyDescent="0.25">
      <c r="A25" s="398" t="s">
        <v>329</v>
      </c>
      <c r="B25" s="399" t="s">
        <v>506</v>
      </c>
      <c r="C25" s="63" t="s">
        <v>17</v>
      </c>
      <c r="D25" s="220" t="s">
        <v>18</v>
      </c>
      <c r="E25" s="220" t="s">
        <v>315</v>
      </c>
      <c r="F25" s="220" t="s">
        <v>474</v>
      </c>
      <c r="G25" s="220" t="s">
        <v>296</v>
      </c>
      <c r="H25" s="23">
        <v>18.7</v>
      </c>
      <c r="I25" s="23"/>
      <c r="J25" s="23"/>
      <c r="K25" s="38"/>
      <c r="L25" s="38"/>
      <c r="M25" s="38"/>
      <c r="N25" s="38"/>
      <c r="O25" s="38"/>
      <c r="P25" s="38">
        <f>O25</f>
        <v>0</v>
      </c>
      <c r="Q25" s="400">
        <f>SUM(H25:P25)</f>
        <v>18.7</v>
      </c>
      <c r="R25" s="399" t="s">
        <v>507</v>
      </c>
    </row>
    <row r="26" spans="1:19" ht="35.1" customHeight="1" x14ac:dyDescent="0.25">
      <c r="A26" s="401"/>
      <c r="B26" s="402"/>
      <c r="C26" s="183"/>
      <c r="D26" s="220" t="s">
        <v>18</v>
      </c>
      <c r="E26" s="220" t="s">
        <v>315</v>
      </c>
      <c r="F26" s="220" t="s">
        <v>474</v>
      </c>
      <c r="G26" s="220" t="s">
        <v>266</v>
      </c>
      <c r="H26" s="23"/>
      <c r="I26" s="23">
        <v>18.7</v>
      </c>
      <c r="J26" s="23"/>
      <c r="K26" s="383"/>
      <c r="L26" s="383"/>
      <c r="M26" s="383"/>
      <c r="N26" s="383"/>
      <c r="O26" s="383"/>
      <c r="P26" s="38">
        <f t="shared" ref="P26:P38" si="2">O26</f>
        <v>0</v>
      </c>
      <c r="Q26" s="400">
        <f t="shared" ref="Q26:Q38" si="3">SUM(H26:P26)</f>
        <v>18.7</v>
      </c>
      <c r="R26" s="402"/>
    </row>
    <row r="27" spans="1:19" ht="35.1" customHeight="1" x14ac:dyDescent="0.25">
      <c r="A27" s="398" t="s">
        <v>330</v>
      </c>
      <c r="B27" s="403" t="s">
        <v>508</v>
      </c>
      <c r="C27" s="63" t="s">
        <v>17</v>
      </c>
      <c r="D27" s="220" t="s">
        <v>18</v>
      </c>
      <c r="E27" s="220" t="s">
        <v>315</v>
      </c>
      <c r="F27" s="220" t="s">
        <v>474</v>
      </c>
      <c r="G27" s="220" t="s">
        <v>296</v>
      </c>
      <c r="H27" s="400">
        <v>13.05</v>
      </c>
      <c r="I27" s="23"/>
      <c r="J27" s="23"/>
      <c r="K27" s="24"/>
      <c r="L27" s="24"/>
      <c r="M27" s="24"/>
      <c r="N27" s="24"/>
      <c r="O27" s="24"/>
      <c r="P27" s="38">
        <f t="shared" si="2"/>
        <v>0</v>
      </c>
      <c r="Q27" s="400">
        <f t="shared" si="3"/>
        <v>13.05</v>
      </c>
      <c r="R27" s="399" t="s">
        <v>509</v>
      </c>
    </row>
    <row r="28" spans="1:19" ht="35.1" customHeight="1" x14ac:dyDescent="0.25">
      <c r="A28" s="401"/>
      <c r="B28" s="404"/>
      <c r="C28" s="183"/>
      <c r="D28" s="220" t="s">
        <v>18</v>
      </c>
      <c r="E28" s="220" t="s">
        <v>315</v>
      </c>
      <c r="F28" s="238" t="s">
        <v>474</v>
      </c>
      <c r="G28" s="238" t="s">
        <v>266</v>
      </c>
      <c r="H28" s="400">
        <v>16.25</v>
      </c>
      <c r="I28" s="400">
        <v>29.3</v>
      </c>
      <c r="J28" s="400"/>
      <c r="K28" s="383"/>
      <c r="L28" s="383"/>
      <c r="M28" s="383"/>
      <c r="N28" s="383"/>
      <c r="O28" s="383"/>
      <c r="P28" s="38">
        <f t="shared" si="2"/>
        <v>0</v>
      </c>
      <c r="Q28" s="400">
        <f t="shared" si="3"/>
        <v>45.55</v>
      </c>
      <c r="R28" s="402"/>
    </row>
    <row r="29" spans="1:19" ht="35.1" customHeight="1" x14ac:dyDescent="0.25">
      <c r="A29" s="405" t="s">
        <v>331</v>
      </c>
      <c r="B29" s="406" t="s">
        <v>510</v>
      </c>
      <c r="C29" s="63" t="s">
        <v>17</v>
      </c>
      <c r="D29" s="220" t="s">
        <v>18</v>
      </c>
      <c r="E29" s="188" t="s">
        <v>315</v>
      </c>
      <c r="F29" s="238" t="s">
        <v>474</v>
      </c>
      <c r="G29" s="238" t="s">
        <v>296</v>
      </c>
      <c r="H29" s="37">
        <v>13.7</v>
      </c>
      <c r="I29" s="37"/>
      <c r="J29" s="37"/>
      <c r="K29" s="37"/>
      <c r="L29" s="37"/>
      <c r="M29" s="37"/>
      <c r="N29" s="37"/>
      <c r="O29" s="37"/>
      <c r="P29" s="38">
        <f t="shared" si="2"/>
        <v>0</v>
      </c>
      <c r="Q29" s="400">
        <f t="shared" si="3"/>
        <v>13.7</v>
      </c>
      <c r="R29" s="407"/>
    </row>
    <row r="30" spans="1:19" ht="35.1" customHeight="1" x14ac:dyDescent="0.25">
      <c r="A30" s="408"/>
      <c r="B30" s="409"/>
      <c r="C30" s="65"/>
      <c r="D30" s="220" t="s">
        <v>18</v>
      </c>
      <c r="E30" s="410" t="s">
        <v>315</v>
      </c>
      <c r="F30" s="238" t="s">
        <v>474</v>
      </c>
      <c r="G30" s="238" t="s">
        <v>266</v>
      </c>
      <c r="H30" s="37"/>
      <c r="I30" s="37">
        <v>13.7</v>
      </c>
      <c r="J30" s="37"/>
      <c r="K30" s="37"/>
      <c r="L30" s="37"/>
      <c r="M30" s="37"/>
      <c r="N30" s="37"/>
      <c r="O30" s="37"/>
      <c r="P30" s="38">
        <f t="shared" si="2"/>
        <v>0</v>
      </c>
      <c r="Q30" s="400">
        <f t="shared" si="3"/>
        <v>13.7</v>
      </c>
      <c r="R30" s="411"/>
    </row>
    <row r="31" spans="1:19" ht="35.1" customHeight="1" x14ac:dyDescent="0.25">
      <c r="A31" s="408"/>
      <c r="B31" s="409"/>
      <c r="C31" s="65"/>
      <c r="D31" s="220" t="s">
        <v>18</v>
      </c>
      <c r="E31" s="188" t="s">
        <v>315</v>
      </c>
      <c r="F31" s="238" t="s">
        <v>511</v>
      </c>
      <c r="G31" s="238" t="s">
        <v>512</v>
      </c>
      <c r="H31" s="37"/>
      <c r="I31" s="37"/>
      <c r="J31" s="37"/>
      <c r="K31" s="35">
        <v>83</v>
      </c>
      <c r="L31" s="35"/>
      <c r="M31" s="35"/>
      <c r="N31" s="35"/>
      <c r="O31" s="35"/>
      <c r="P31" s="38">
        <f t="shared" si="2"/>
        <v>0</v>
      </c>
      <c r="Q31" s="400">
        <f t="shared" si="3"/>
        <v>83</v>
      </c>
      <c r="R31" s="411"/>
    </row>
    <row r="32" spans="1:19" ht="35.1" customHeight="1" x14ac:dyDescent="0.25">
      <c r="A32" s="408"/>
      <c r="B32" s="409"/>
      <c r="C32" s="65"/>
      <c r="D32" s="220" t="s">
        <v>18</v>
      </c>
      <c r="E32" s="410" t="s">
        <v>315</v>
      </c>
      <c r="F32" s="238" t="s">
        <v>511</v>
      </c>
      <c r="G32" s="238" t="s">
        <v>266</v>
      </c>
      <c r="H32" s="37"/>
      <c r="I32" s="37"/>
      <c r="J32" s="37"/>
      <c r="K32" s="35">
        <v>371.8</v>
      </c>
      <c r="L32" s="35"/>
      <c r="M32" s="35"/>
      <c r="N32" s="35"/>
      <c r="O32" s="35"/>
      <c r="P32" s="38">
        <f t="shared" si="2"/>
        <v>0</v>
      </c>
      <c r="Q32" s="400">
        <f t="shared" si="3"/>
        <v>371.8</v>
      </c>
      <c r="R32" s="411"/>
    </row>
    <row r="33" spans="1:18" ht="35.1" customHeight="1" x14ac:dyDescent="0.25">
      <c r="A33" s="412"/>
      <c r="B33" s="413"/>
      <c r="C33" s="183"/>
      <c r="D33" s="220" t="s">
        <v>18</v>
      </c>
      <c r="E33" s="188" t="s">
        <v>315</v>
      </c>
      <c r="F33" s="238" t="s">
        <v>513</v>
      </c>
      <c r="G33" s="238" t="s">
        <v>268</v>
      </c>
      <c r="H33" s="37"/>
      <c r="I33" s="37"/>
      <c r="J33" s="37"/>
      <c r="K33" s="35">
        <v>31.2</v>
      </c>
      <c r="L33" s="35"/>
      <c r="M33" s="35"/>
      <c r="N33" s="35"/>
      <c r="O33" s="35"/>
      <c r="P33" s="38">
        <f t="shared" si="2"/>
        <v>0</v>
      </c>
      <c r="Q33" s="400">
        <f t="shared" si="3"/>
        <v>31.2</v>
      </c>
      <c r="R33" s="414"/>
    </row>
    <row r="34" spans="1:18" s="131" customFormat="1" ht="35.1" customHeight="1" x14ac:dyDescent="0.25">
      <c r="A34" s="415" t="s">
        <v>424</v>
      </c>
      <c r="B34" s="415"/>
      <c r="C34" s="130"/>
      <c r="D34" s="130"/>
      <c r="E34" s="130"/>
      <c r="F34" s="130"/>
      <c r="G34" s="130"/>
      <c r="H34" s="24">
        <f>H25+H26+H27+H28+H29+H30</f>
        <v>61.7</v>
      </c>
      <c r="I34" s="24">
        <f>I25+I26+I27+I28+I29+I30</f>
        <v>61.7</v>
      </c>
      <c r="J34" s="24">
        <f>J25+J26+J27+J28+J29+J30</f>
        <v>0</v>
      </c>
      <c r="K34" s="24">
        <f>SUM(K26:K33)</f>
        <v>486</v>
      </c>
      <c r="L34" s="24">
        <f>SUM(L26:L33)</f>
        <v>0</v>
      </c>
      <c r="M34" s="24">
        <f>SUM(M26:M33)</f>
        <v>0</v>
      </c>
      <c r="N34" s="24">
        <f>SUM(N26:N33)</f>
        <v>0</v>
      </c>
      <c r="O34" s="24"/>
      <c r="P34" s="38">
        <f t="shared" si="2"/>
        <v>0</v>
      </c>
      <c r="Q34" s="400">
        <f t="shared" si="3"/>
        <v>609.4</v>
      </c>
      <c r="R34" s="35"/>
    </row>
    <row r="35" spans="1:18" ht="35.1" customHeight="1" x14ac:dyDescent="0.25">
      <c r="A35" s="315" t="s">
        <v>319</v>
      </c>
      <c r="B35" s="315"/>
      <c r="C35" s="143"/>
      <c r="D35" s="143"/>
      <c r="E35" s="143"/>
      <c r="F35" s="143"/>
      <c r="G35" s="143"/>
      <c r="H35" s="24">
        <f t="shared" ref="H35:M35" si="4">H23+H34</f>
        <v>6990.7000000000007</v>
      </c>
      <c r="I35" s="24">
        <f t="shared" si="4"/>
        <v>7764.9</v>
      </c>
      <c r="J35" s="24">
        <f t="shared" si="4"/>
        <v>7414.4000000000005</v>
      </c>
      <c r="K35" s="24">
        <f>K23+K34</f>
        <v>8058.3</v>
      </c>
      <c r="L35" s="24">
        <f t="shared" si="4"/>
        <v>7980.7999999999993</v>
      </c>
      <c r="M35" s="24">
        <f t="shared" si="4"/>
        <v>8394.0999999999985</v>
      </c>
      <c r="N35" s="24">
        <f>N23+N34</f>
        <v>8543.5</v>
      </c>
      <c r="O35" s="24">
        <f>O23+O34</f>
        <v>8493.4</v>
      </c>
      <c r="P35" s="106">
        <f t="shared" si="2"/>
        <v>8493.4</v>
      </c>
      <c r="Q35" s="400">
        <f t="shared" si="3"/>
        <v>72133.5</v>
      </c>
      <c r="R35" s="38"/>
    </row>
    <row r="36" spans="1:18" ht="35.1" customHeight="1" x14ac:dyDescent="0.25">
      <c r="A36" s="257" t="s">
        <v>320</v>
      </c>
      <c r="B36" s="258"/>
      <c r="C36" s="143"/>
      <c r="D36" s="143"/>
      <c r="E36" s="143"/>
      <c r="F36" s="143"/>
      <c r="G36" s="143"/>
      <c r="H36" s="24">
        <f>H14+H15+H20</f>
        <v>4599.6000000000004</v>
      </c>
      <c r="I36" s="24">
        <f>I14+I15+I20</f>
        <v>4788.3999999999996</v>
      </c>
      <c r="J36" s="24">
        <f>J14+J15+J20</f>
        <v>4560.6000000000004</v>
      </c>
      <c r="K36" s="24">
        <f>K14+K15+K20</f>
        <v>4565.7</v>
      </c>
      <c r="L36" s="24">
        <f>L14+L15+L20+L19</f>
        <v>5116.3999999999996</v>
      </c>
      <c r="M36" s="24">
        <f>M14+M15+M20+M19</f>
        <v>5258.7</v>
      </c>
      <c r="N36" s="24">
        <f>N14+N15+N20+N19</f>
        <v>5927.4</v>
      </c>
      <c r="O36" s="24">
        <f>O14+O15+O20+O19</f>
        <v>5927.4</v>
      </c>
      <c r="P36" s="106">
        <f t="shared" si="2"/>
        <v>5927.4</v>
      </c>
      <c r="Q36" s="400">
        <f t="shared" si="3"/>
        <v>46671.6</v>
      </c>
      <c r="R36" s="38"/>
    </row>
    <row r="37" spans="1:18" ht="35.1" customHeight="1" x14ac:dyDescent="0.25">
      <c r="A37" s="257" t="s">
        <v>321</v>
      </c>
      <c r="B37" s="258"/>
      <c r="C37" s="143"/>
      <c r="D37" s="143"/>
      <c r="E37" s="143"/>
      <c r="F37" s="143"/>
      <c r="G37" s="143"/>
      <c r="H37" s="24">
        <f>H9+H10+H11+H12+H13+H16+H17+H21+H25+H26+H27+H28+H29+H30+H31+H32+H33</f>
        <v>1858.1</v>
      </c>
      <c r="I37" s="24">
        <f>I9+I10+I11+I12+I13+I16+I17+I21+I25+I26+I27+I28+I29+I30+I31+I32+I33</f>
        <v>2271.2999999999997</v>
      </c>
      <c r="J37" s="24">
        <f>J9+J10+J11+J12+J13+J16+J17+J21+J25+J26+J27+J28+J29+J30+J31+J32+J33</f>
        <v>2162.4</v>
      </c>
      <c r="K37" s="24">
        <f>K9+K10+K11+K12+K13+K16+K17+K21+K26+K27+K28+K29+K30+K31+K32+K33+K25</f>
        <v>2801.2</v>
      </c>
      <c r="L37" s="24">
        <f>L9+L10+L11+L12+L13+L16+L17+L21+L26+L27+L28+L29+L30+L31+L32+L33+L25</f>
        <v>2173</v>
      </c>
      <c r="M37" s="24">
        <f>M9+M10+M11+M12+M13+M16+M17+M21+M26+M27+M28+M29+M30+M31+M32+M33+M25</f>
        <v>2354.1999999999998</v>
      </c>
      <c r="N37" s="24">
        <f>N9+N10+N11+N12+N13+N16+N17+N21+N26+N27+N28+N29+N30+N31+N32+N33+N25</f>
        <v>1751.5</v>
      </c>
      <c r="O37" s="24">
        <f>O9+O10+O11+O12+O13+O16+O17+O21+O26+O27+O28+O29+O30+O31+O32+O33+O25</f>
        <v>1701.4</v>
      </c>
      <c r="P37" s="106">
        <f t="shared" si="2"/>
        <v>1701.4</v>
      </c>
      <c r="Q37" s="400">
        <f t="shared" si="3"/>
        <v>18774.500000000004</v>
      </c>
      <c r="R37" s="38"/>
    </row>
    <row r="38" spans="1:18" ht="35.1" customHeight="1" x14ac:dyDescent="0.25">
      <c r="A38" s="257" t="s">
        <v>322</v>
      </c>
      <c r="B38" s="258"/>
      <c r="C38" s="143"/>
      <c r="D38" s="143"/>
      <c r="E38" s="143"/>
      <c r="F38" s="143"/>
      <c r="G38" s="143"/>
      <c r="H38" s="24">
        <f t="shared" ref="H38:M38" si="5">H18</f>
        <v>533</v>
      </c>
      <c r="I38" s="24">
        <f t="shared" si="5"/>
        <v>705.2</v>
      </c>
      <c r="J38" s="24">
        <f t="shared" si="5"/>
        <v>691.4</v>
      </c>
      <c r="K38" s="24">
        <f t="shared" si="5"/>
        <v>691.4</v>
      </c>
      <c r="L38" s="24">
        <f t="shared" si="5"/>
        <v>691.4</v>
      </c>
      <c r="M38" s="24">
        <f t="shared" si="5"/>
        <v>781.19999999999993</v>
      </c>
      <c r="N38" s="24">
        <f>N18</f>
        <v>864.6</v>
      </c>
      <c r="O38" s="24">
        <f>O18</f>
        <v>864.6</v>
      </c>
      <c r="P38" s="106">
        <f t="shared" si="2"/>
        <v>864.6</v>
      </c>
      <c r="Q38" s="400">
        <f t="shared" si="3"/>
        <v>6687.4000000000005</v>
      </c>
      <c r="R38" s="38"/>
    </row>
    <row r="39" spans="1:18" s="420" customFormat="1" ht="35.1" customHeight="1" x14ac:dyDescent="0.25">
      <c r="A39" s="416"/>
      <c r="B39" s="416"/>
      <c r="C39" s="417"/>
      <c r="D39" s="417"/>
      <c r="E39" s="417"/>
      <c r="F39" s="417"/>
      <c r="G39" s="417"/>
      <c r="H39" s="417"/>
      <c r="I39" s="418"/>
      <c r="J39" s="418"/>
      <c r="K39" s="419"/>
      <c r="L39" s="419"/>
      <c r="M39" s="419"/>
      <c r="N39" s="419"/>
      <c r="O39" s="419"/>
      <c r="P39" s="419"/>
      <c r="Q39" s="419"/>
    </row>
    <row r="40" spans="1:18" ht="35.1" customHeight="1" x14ac:dyDescent="0.3">
      <c r="A40" s="421" t="s">
        <v>33</v>
      </c>
      <c r="B40" s="421"/>
      <c r="C40" s="421"/>
      <c r="D40" s="422"/>
      <c r="E40" s="422"/>
      <c r="F40" s="422"/>
      <c r="G40" s="422"/>
      <c r="H40" s="422"/>
      <c r="I40" s="423"/>
      <c r="J40" s="289"/>
      <c r="K40" s="289"/>
      <c r="L40" s="289"/>
      <c r="M40" s="289"/>
      <c r="N40" s="289"/>
      <c r="O40" s="289"/>
      <c r="P40" s="289"/>
      <c r="Q40" s="289"/>
      <c r="R40" s="424" t="s">
        <v>34</v>
      </c>
    </row>
    <row r="41" spans="1:18" x14ac:dyDescent="0.25">
      <c r="A41" s="271"/>
      <c r="B41" s="272"/>
      <c r="C41" s="273"/>
      <c r="D41" s="273"/>
      <c r="E41" s="273"/>
      <c r="F41" s="273"/>
      <c r="G41" s="273"/>
      <c r="H41" s="273"/>
    </row>
    <row r="42" spans="1:18" x14ac:dyDescent="0.25">
      <c r="A42" s="271"/>
      <c r="B42" s="272"/>
      <c r="C42" s="273"/>
      <c r="D42" s="273"/>
      <c r="E42" s="273"/>
      <c r="F42" s="273"/>
      <c r="G42" s="273"/>
      <c r="H42" s="273"/>
    </row>
    <row r="43" spans="1:18" x14ac:dyDescent="0.25">
      <c r="A43" s="271"/>
      <c r="B43" s="272"/>
      <c r="C43" s="273"/>
      <c r="D43" s="273"/>
      <c r="E43" s="273"/>
      <c r="F43" s="273"/>
      <c r="G43" s="273"/>
      <c r="H43" s="273"/>
    </row>
    <row r="44" spans="1:18" x14ac:dyDescent="0.25">
      <c r="A44" s="271"/>
      <c r="B44" s="272"/>
      <c r="C44" s="273"/>
      <c r="D44" s="273"/>
      <c r="E44" s="273"/>
      <c r="F44" s="273"/>
      <c r="G44" s="273"/>
      <c r="H44" s="273"/>
    </row>
    <row r="45" spans="1:18" x14ac:dyDescent="0.25">
      <c r="A45" s="271"/>
      <c r="B45" s="272"/>
      <c r="C45" s="273"/>
      <c r="D45" s="273"/>
      <c r="E45" s="273"/>
      <c r="F45" s="273"/>
      <c r="G45" s="273"/>
      <c r="H45" s="273"/>
    </row>
    <row r="46" spans="1:18" x14ac:dyDescent="0.25">
      <c r="A46" s="271"/>
      <c r="B46" s="272"/>
      <c r="C46" s="273"/>
      <c r="D46" s="273"/>
      <c r="E46" s="273"/>
      <c r="F46" s="273"/>
      <c r="G46" s="273"/>
      <c r="H46" s="273"/>
    </row>
    <row r="47" spans="1:18" x14ac:dyDescent="0.25">
      <c r="A47" s="271"/>
      <c r="B47" s="272"/>
      <c r="C47" s="273"/>
      <c r="D47" s="273"/>
      <c r="E47" s="273"/>
      <c r="F47" s="273"/>
      <c r="G47" s="273"/>
      <c r="H47" s="273"/>
    </row>
    <row r="48" spans="1:18" x14ac:dyDescent="0.25">
      <c r="A48" s="271"/>
      <c r="B48" s="272"/>
      <c r="C48" s="273"/>
      <c r="D48" s="273"/>
      <c r="E48" s="273"/>
      <c r="F48" s="273"/>
      <c r="G48" s="273"/>
      <c r="H48" s="273"/>
    </row>
    <row r="49" spans="1:8" x14ac:dyDescent="0.25">
      <c r="A49" s="271"/>
      <c r="B49" s="272"/>
      <c r="C49" s="273"/>
      <c r="D49" s="273"/>
      <c r="E49" s="273"/>
      <c r="F49" s="273"/>
      <c r="G49" s="273"/>
      <c r="H49" s="273"/>
    </row>
    <row r="50" spans="1:8" x14ac:dyDescent="0.25">
      <c r="A50" s="271"/>
      <c r="B50" s="272"/>
      <c r="C50" s="273"/>
      <c r="D50" s="273"/>
      <c r="E50" s="273"/>
      <c r="F50" s="273"/>
      <c r="G50" s="273"/>
      <c r="H50" s="273"/>
    </row>
    <row r="51" spans="1:8" x14ac:dyDescent="0.25">
      <c r="A51" s="271"/>
      <c r="B51" s="272"/>
      <c r="C51" s="273"/>
      <c r="D51" s="273"/>
      <c r="E51" s="273"/>
      <c r="F51" s="273"/>
      <c r="G51" s="273"/>
      <c r="H51" s="273"/>
    </row>
    <row r="52" spans="1:8" x14ac:dyDescent="0.25">
      <c r="A52" s="271"/>
      <c r="B52" s="272"/>
      <c r="C52" s="273"/>
      <c r="D52" s="273"/>
      <c r="E52" s="273"/>
      <c r="F52" s="273"/>
      <c r="G52" s="273"/>
      <c r="H52" s="273"/>
    </row>
    <row r="53" spans="1:8" x14ac:dyDescent="0.25">
      <c r="A53" s="271"/>
      <c r="B53" s="272"/>
      <c r="C53" s="273"/>
      <c r="D53" s="273"/>
      <c r="E53" s="273"/>
      <c r="F53" s="273"/>
      <c r="G53" s="273"/>
      <c r="H53" s="273"/>
    </row>
    <row r="54" spans="1:8" x14ac:dyDescent="0.25">
      <c r="A54" s="271"/>
      <c r="B54" s="272"/>
      <c r="C54" s="273"/>
      <c r="D54" s="273"/>
      <c r="E54" s="273"/>
      <c r="F54" s="273"/>
      <c r="G54" s="273"/>
      <c r="H54" s="273"/>
    </row>
    <row r="55" spans="1:8" x14ac:dyDescent="0.25">
      <c r="A55" s="271"/>
      <c r="B55" s="272"/>
      <c r="C55" s="273"/>
      <c r="D55" s="273"/>
      <c r="E55" s="273"/>
      <c r="F55" s="273"/>
      <c r="G55" s="273"/>
      <c r="H55" s="273"/>
    </row>
    <row r="56" spans="1:8" x14ac:dyDescent="0.25">
      <c r="A56" s="271"/>
      <c r="B56" s="272"/>
      <c r="C56" s="273"/>
      <c r="D56" s="273"/>
      <c r="E56" s="273"/>
      <c r="F56" s="273"/>
      <c r="G56" s="273"/>
      <c r="H56" s="273"/>
    </row>
    <row r="57" spans="1:8" x14ac:dyDescent="0.25">
      <c r="A57" s="271"/>
      <c r="B57" s="272"/>
      <c r="C57" s="273"/>
      <c r="D57" s="273"/>
      <c r="E57" s="273"/>
      <c r="F57" s="273"/>
      <c r="G57" s="273"/>
      <c r="H57" s="273"/>
    </row>
    <row r="58" spans="1:8" x14ac:dyDescent="0.25">
      <c r="A58" s="271"/>
      <c r="B58" s="272"/>
      <c r="C58" s="273"/>
      <c r="D58" s="273"/>
      <c r="E58" s="273"/>
      <c r="F58" s="273"/>
      <c r="G58" s="273"/>
      <c r="H58" s="273"/>
    </row>
    <row r="59" spans="1:8" x14ac:dyDescent="0.25">
      <c r="A59" s="271"/>
      <c r="B59" s="272"/>
      <c r="C59" s="273"/>
      <c r="D59" s="273"/>
      <c r="E59" s="273"/>
      <c r="F59" s="273"/>
      <c r="G59" s="273"/>
      <c r="H59" s="273"/>
    </row>
    <row r="60" spans="1:8" x14ac:dyDescent="0.25">
      <c r="A60" s="271"/>
      <c r="B60" s="272"/>
      <c r="C60" s="273"/>
      <c r="D60" s="273"/>
      <c r="E60" s="273"/>
      <c r="F60" s="273"/>
      <c r="G60" s="273"/>
      <c r="H60" s="273"/>
    </row>
    <row r="61" spans="1:8" x14ac:dyDescent="0.25">
      <c r="A61" s="271"/>
      <c r="B61" s="272"/>
      <c r="C61" s="273"/>
      <c r="D61" s="273"/>
      <c r="E61" s="273"/>
      <c r="F61" s="273"/>
      <c r="G61" s="273"/>
      <c r="H61" s="273"/>
    </row>
    <row r="62" spans="1:8" x14ac:dyDescent="0.25">
      <c r="A62" s="271"/>
      <c r="B62" s="272"/>
      <c r="C62" s="273"/>
      <c r="D62" s="273"/>
      <c r="E62" s="273"/>
      <c r="F62" s="273"/>
      <c r="G62" s="273"/>
      <c r="H62" s="273"/>
    </row>
    <row r="63" spans="1:8" x14ac:dyDescent="0.25">
      <c r="A63" s="271"/>
      <c r="B63" s="272"/>
      <c r="C63" s="273"/>
      <c r="D63" s="273"/>
      <c r="E63" s="273"/>
      <c r="F63" s="273"/>
      <c r="G63" s="273"/>
      <c r="H63" s="273"/>
    </row>
    <row r="64" spans="1:8" x14ac:dyDescent="0.25">
      <c r="A64" s="271"/>
      <c r="B64" s="272"/>
      <c r="C64" s="273"/>
      <c r="D64" s="273"/>
      <c r="E64" s="273"/>
      <c r="F64" s="273"/>
      <c r="G64" s="273"/>
      <c r="H64" s="273"/>
    </row>
    <row r="65" spans="1:8" x14ac:dyDescent="0.25">
      <c r="A65" s="271"/>
      <c r="B65" s="272"/>
      <c r="C65" s="273"/>
      <c r="D65" s="273"/>
      <c r="E65" s="273"/>
      <c r="F65" s="273"/>
      <c r="G65" s="273"/>
      <c r="H65" s="273"/>
    </row>
    <row r="66" spans="1:8" x14ac:dyDescent="0.25">
      <c r="A66" s="271"/>
      <c r="B66" s="272"/>
      <c r="C66" s="273"/>
      <c r="D66" s="273"/>
      <c r="E66" s="273"/>
      <c r="F66" s="273"/>
      <c r="G66" s="273"/>
      <c r="H66" s="273"/>
    </row>
    <row r="67" spans="1:8" x14ac:dyDescent="0.25">
      <c r="A67" s="271"/>
      <c r="B67" s="272"/>
      <c r="C67" s="273"/>
      <c r="D67" s="273"/>
      <c r="E67" s="273"/>
      <c r="F67" s="273"/>
      <c r="G67" s="273"/>
      <c r="H67" s="273"/>
    </row>
    <row r="68" spans="1:8" x14ac:dyDescent="0.25">
      <c r="A68" s="271"/>
      <c r="B68" s="272"/>
      <c r="C68" s="273"/>
      <c r="D68" s="273"/>
      <c r="E68" s="273"/>
      <c r="F68" s="273"/>
      <c r="G68" s="273"/>
      <c r="H68" s="273"/>
    </row>
    <row r="69" spans="1:8" x14ac:dyDescent="0.25">
      <c r="A69" s="271"/>
      <c r="B69" s="272"/>
      <c r="C69" s="273"/>
      <c r="D69" s="273"/>
      <c r="E69" s="273"/>
      <c r="F69" s="273"/>
      <c r="G69" s="273"/>
      <c r="H69" s="273"/>
    </row>
    <row r="70" spans="1:8" x14ac:dyDescent="0.25">
      <c r="A70" s="271"/>
      <c r="B70" s="272"/>
      <c r="C70" s="273"/>
      <c r="D70" s="273"/>
      <c r="E70" s="273"/>
      <c r="F70" s="273"/>
      <c r="G70" s="273"/>
      <c r="H70" s="273"/>
    </row>
    <row r="71" spans="1:8" x14ac:dyDescent="0.25">
      <c r="A71" s="271"/>
      <c r="B71" s="272"/>
      <c r="C71" s="273"/>
      <c r="D71" s="273"/>
      <c r="E71" s="273"/>
      <c r="F71" s="273"/>
      <c r="G71" s="273"/>
      <c r="H71" s="273"/>
    </row>
    <row r="72" spans="1:8" x14ac:dyDescent="0.25">
      <c r="A72" s="271"/>
      <c r="B72" s="272"/>
      <c r="C72" s="273"/>
      <c r="D72" s="273"/>
      <c r="E72" s="273"/>
      <c r="F72" s="273"/>
      <c r="G72" s="273"/>
      <c r="H72" s="273"/>
    </row>
    <row r="73" spans="1:8" x14ac:dyDescent="0.25">
      <c r="A73" s="271"/>
      <c r="B73" s="272"/>
      <c r="C73" s="273"/>
      <c r="D73" s="273"/>
      <c r="E73" s="273"/>
      <c r="F73" s="273"/>
      <c r="G73" s="273"/>
      <c r="H73" s="273"/>
    </row>
    <row r="74" spans="1:8" x14ac:dyDescent="0.25">
      <c r="A74" s="271"/>
      <c r="B74" s="272"/>
      <c r="C74" s="273"/>
      <c r="D74" s="273"/>
      <c r="E74" s="273"/>
      <c r="F74" s="273"/>
      <c r="G74" s="273"/>
      <c r="H74" s="273"/>
    </row>
    <row r="75" spans="1:8" x14ac:dyDescent="0.25">
      <c r="A75" s="271"/>
      <c r="B75" s="272"/>
      <c r="C75" s="273"/>
      <c r="D75" s="273"/>
      <c r="E75" s="273"/>
      <c r="F75" s="273"/>
      <c r="G75" s="273"/>
      <c r="H75" s="273"/>
    </row>
    <row r="76" spans="1:8" x14ac:dyDescent="0.25">
      <c r="A76" s="271"/>
      <c r="B76" s="272"/>
      <c r="C76" s="273"/>
      <c r="D76" s="273"/>
      <c r="E76" s="273"/>
      <c r="F76" s="273"/>
      <c r="G76" s="273"/>
      <c r="H76" s="273"/>
    </row>
    <row r="77" spans="1:8" x14ac:dyDescent="0.25">
      <c r="A77" s="271"/>
      <c r="B77" s="272"/>
      <c r="C77" s="273"/>
      <c r="D77" s="273"/>
      <c r="E77" s="273"/>
      <c r="F77" s="273"/>
      <c r="G77" s="273"/>
      <c r="H77" s="273"/>
    </row>
  </sheetData>
  <autoFilter ref="A4:S35"/>
  <mergeCells count="45">
    <mergeCell ref="A40:C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R27:R28"/>
    <mergeCell ref="A29:A33"/>
    <mergeCell ref="B29:B33"/>
    <mergeCell ref="C29:C33"/>
    <mergeCell ref="R29:R33"/>
    <mergeCell ref="A23:B23"/>
    <mergeCell ref="A24:R24"/>
    <mergeCell ref="A25:A26"/>
    <mergeCell ref="B25:B26"/>
    <mergeCell ref="C25:C26"/>
    <mergeCell ref="R25:R26"/>
    <mergeCell ref="A12:A13"/>
    <mergeCell ref="B12:B13"/>
    <mergeCell ref="C12:C13"/>
    <mergeCell ref="R12:R13"/>
    <mergeCell ref="A14:A18"/>
    <mergeCell ref="B14:B15"/>
    <mergeCell ref="C14:C18"/>
    <mergeCell ref="R14:R18"/>
    <mergeCell ref="B16:B17"/>
    <mergeCell ref="A5:R5"/>
    <mergeCell ref="A7:R7"/>
    <mergeCell ref="A8:A10"/>
    <mergeCell ref="B8:B10"/>
    <mergeCell ref="C8:C10"/>
    <mergeCell ref="R9:R10"/>
    <mergeCell ref="I1:J1"/>
    <mergeCell ref="Q1:R1"/>
    <mergeCell ref="A2:R2"/>
    <mergeCell ref="A3:A4"/>
    <mergeCell ref="B3:B4"/>
    <mergeCell ref="C3:C4"/>
    <mergeCell ref="D3:G3"/>
    <mergeCell ref="I3:Q3"/>
    <mergeCell ref="R3:R4"/>
  </mergeCells>
  <pageMargins left="0.51181102362204722" right="0.39370078740157483" top="0.55118110236220474" bottom="0.35433070866141736" header="0.31496062992125984" footer="0.31496062992125984"/>
  <pageSetup paperSize="9" scale="46" fitToHeight="8" orientation="landscape" r:id="rId1"/>
  <headerFooter differentFirst="1">
    <oddHeader>&amp;C&amp;P</oddHeader>
  </headerFooter>
  <rowBreaks count="2" manualBreakCount="2">
    <brk id="8" max="11" man="1"/>
    <brk id="19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N37"/>
  <sheetViews>
    <sheetView view="pageBreakPreview" zoomScaleNormal="100" zoomScaleSheetLayoutView="100" workbookViewId="0">
      <pane xSplit="2" ySplit="6" topLeftCell="E7" activePane="bottomRight" state="frozen"/>
      <selection activeCell="Q12" sqref="Q12"/>
      <selection pane="topRight" activeCell="Q12" sqref="Q12"/>
      <selection pane="bottomLeft" activeCell="Q12" sqref="Q12"/>
      <selection pane="bottomRight" activeCell="I14" sqref="I14"/>
    </sheetView>
  </sheetViews>
  <sheetFormatPr defaultRowHeight="15.75" x14ac:dyDescent="0.25"/>
  <cols>
    <col min="1" max="1" width="7.5703125" style="111" customWidth="1"/>
    <col min="2" max="2" width="79.140625" style="56" customWidth="1"/>
    <col min="3" max="3" width="12" style="56" customWidth="1"/>
    <col min="4" max="4" width="24.42578125" style="56" customWidth="1"/>
    <col min="5" max="11" width="10.7109375" style="56" customWidth="1"/>
    <col min="12" max="12" width="10.7109375" style="115" customWidth="1"/>
    <col min="13" max="13" width="9.140625" style="425"/>
    <col min="14" max="256" width="9.140625" style="56"/>
    <col min="257" max="257" width="7.5703125" style="56" customWidth="1"/>
    <col min="258" max="258" width="79.140625" style="56" customWidth="1"/>
    <col min="259" max="259" width="12" style="56" customWidth="1"/>
    <col min="260" max="260" width="24.42578125" style="56" customWidth="1"/>
    <col min="261" max="268" width="10.7109375" style="56" customWidth="1"/>
    <col min="269" max="512" width="9.140625" style="56"/>
    <col min="513" max="513" width="7.5703125" style="56" customWidth="1"/>
    <col min="514" max="514" width="79.140625" style="56" customWidth="1"/>
    <col min="515" max="515" width="12" style="56" customWidth="1"/>
    <col min="516" max="516" width="24.42578125" style="56" customWidth="1"/>
    <col min="517" max="524" width="10.7109375" style="56" customWidth="1"/>
    <col min="525" max="768" width="9.140625" style="56"/>
    <col min="769" max="769" width="7.5703125" style="56" customWidth="1"/>
    <col min="770" max="770" width="79.140625" style="56" customWidth="1"/>
    <col min="771" max="771" width="12" style="56" customWidth="1"/>
    <col min="772" max="772" width="24.42578125" style="56" customWidth="1"/>
    <col min="773" max="780" width="10.7109375" style="56" customWidth="1"/>
    <col min="781" max="1024" width="9.140625" style="56"/>
    <col min="1025" max="1025" width="7.5703125" style="56" customWidth="1"/>
    <col min="1026" max="1026" width="79.140625" style="56" customWidth="1"/>
    <col min="1027" max="1027" width="12" style="56" customWidth="1"/>
    <col min="1028" max="1028" width="24.42578125" style="56" customWidth="1"/>
    <col min="1029" max="1036" width="10.7109375" style="56" customWidth="1"/>
    <col min="1037" max="1280" width="9.140625" style="56"/>
    <col min="1281" max="1281" width="7.5703125" style="56" customWidth="1"/>
    <col min="1282" max="1282" width="79.140625" style="56" customWidth="1"/>
    <col min="1283" max="1283" width="12" style="56" customWidth="1"/>
    <col min="1284" max="1284" width="24.42578125" style="56" customWidth="1"/>
    <col min="1285" max="1292" width="10.7109375" style="56" customWidth="1"/>
    <col min="1293" max="1536" width="9.140625" style="56"/>
    <col min="1537" max="1537" width="7.5703125" style="56" customWidth="1"/>
    <col min="1538" max="1538" width="79.140625" style="56" customWidth="1"/>
    <col min="1539" max="1539" width="12" style="56" customWidth="1"/>
    <col min="1540" max="1540" width="24.42578125" style="56" customWidth="1"/>
    <col min="1541" max="1548" width="10.7109375" style="56" customWidth="1"/>
    <col min="1549" max="1792" width="9.140625" style="56"/>
    <col min="1793" max="1793" width="7.5703125" style="56" customWidth="1"/>
    <col min="1794" max="1794" width="79.140625" style="56" customWidth="1"/>
    <col min="1795" max="1795" width="12" style="56" customWidth="1"/>
    <col min="1796" max="1796" width="24.42578125" style="56" customWidth="1"/>
    <col min="1797" max="1804" width="10.7109375" style="56" customWidth="1"/>
    <col min="1805" max="2048" width="9.140625" style="56"/>
    <col min="2049" max="2049" width="7.5703125" style="56" customWidth="1"/>
    <col min="2050" max="2050" width="79.140625" style="56" customWidth="1"/>
    <col min="2051" max="2051" width="12" style="56" customWidth="1"/>
    <col min="2052" max="2052" width="24.42578125" style="56" customWidth="1"/>
    <col min="2053" max="2060" width="10.7109375" style="56" customWidth="1"/>
    <col min="2061" max="2304" width="9.140625" style="56"/>
    <col min="2305" max="2305" width="7.5703125" style="56" customWidth="1"/>
    <col min="2306" max="2306" width="79.140625" style="56" customWidth="1"/>
    <col min="2307" max="2307" width="12" style="56" customWidth="1"/>
    <col min="2308" max="2308" width="24.42578125" style="56" customWidth="1"/>
    <col min="2309" max="2316" width="10.7109375" style="56" customWidth="1"/>
    <col min="2317" max="2560" width="9.140625" style="56"/>
    <col min="2561" max="2561" width="7.5703125" style="56" customWidth="1"/>
    <col min="2562" max="2562" width="79.140625" style="56" customWidth="1"/>
    <col min="2563" max="2563" width="12" style="56" customWidth="1"/>
    <col min="2564" max="2564" width="24.42578125" style="56" customWidth="1"/>
    <col min="2565" max="2572" width="10.7109375" style="56" customWidth="1"/>
    <col min="2573" max="2816" width="9.140625" style="56"/>
    <col min="2817" max="2817" width="7.5703125" style="56" customWidth="1"/>
    <col min="2818" max="2818" width="79.140625" style="56" customWidth="1"/>
    <col min="2819" max="2819" width="12" style="56" customWidth="1"/>
    <col min="2820" max="2820" width="24.42578125" style="56" customWidth="1"/>
    <col min="2821" max="2828" width="10.7109375" style="56" customWidth="1"/>
    <col min="2829" max="3072" width="9.140625" style="56"/>
    <col min="3073" max="3073" width="7.5703125" style="56" customWidth="1"/>
    <col min="3074" max="3074" width="79.140625" style="56" customWidth="1"/>
    <col min="3075" max="3075" width="12" style="56" customWidth="1"/>
    <col min="3076" max="3076" width="24.42578125" style="56" customWidth="1"/>
    <col min="3077" max="3084" width="10.7109375" style="56" customWidth="1"/>
    <col min="3085" max="3328" width="9.140625" style="56"/>
    <col min="3329" max="3329" width="7.5703125" style="56" customWidth="1"/>
    <col min="3330" max="3330" width="79.140625" style="56" customWidth="1"/>
    <col min="3331" max="3331" width="12" style="56" customWidth="1"/>
    <col min="3332" max="3332" width="24.42578125" style="56" customWidth="1"/>
    <col min="3333" max="3340" width="10.7109375" style="56" customWidth="1"/>
    <col min="3341" max="3584" width="9.140625" style="56"/>
    <col min="3585" max="3585" width="7.5703125" style="56" customWidth="1"/>
    <col min="3586" max="3586" width="79.140625" style="56" customWidth="1"/>
    <col min="3587" max="3587" width="12" style="56" customWidth="1"/>
    <col min="3588" max="3588" width="24.42578125" style="56" customWidth="1"/>
    <col min="3589" max="3596" width="10.7109375" style="56" customWidth="1"/>
    <col min="3597" max="3840" width="9.140625" style="56"/>
    <col min="3841" max="3841" width="7.5703125" style="56" customWidth="1"/>
    <col min="3842" max="3842" width="79.140625" style="56" customWidth="1"/>
    <col min="3843" max="3843" width="12" style="56" customWidth="1"/>
    <col min="3844" max="3844" width="24.42578125" style="56" customWidth="1"/>
    <col min="3845" max="3852" width="10.7109375" style="56" customWidth="1"/>
    <col min="3853" max="4096" width="9.140625" style="56"/>
    <col min="4097" max="4097" width="7.5703125" style="56" customWidth="1"/>
    <col min="4098" max="4098" width="79.140625" style="56" customWidth="1"/>
    <col min="4099" max="4099" width="12" style="56" customWidth="1"/>
    <col min="4100" max="4100" width="24.42578125" style="56" customWidth="1"/>
    <col min="4101" max="4108" width="10.7109375" style="56" customWidth="1"/>
    <col min="4109" max="4352" width="9.140625" style="56"/>
    <col min="4353" max="4353" width="7.5703125" style="56" customWidth="1"/>
    <col min="4354" max="4354" width="79.140625" style="56" customWidth="1"/>
    <col min="4355" max="4355" width="12" style="56" customWidth="1"/>
    <col min="4356" max="4356" width="24.42578125" style="56" customWidth="1"/>
    <col min="4357" max="4364" width="10.7109375" style="56" customWidth="1"/>
    <col min="4365" max="4608" width="9.140625" style="56"/>
    <col min="4609" max="4609" width="7.5703125" style="56" customWidth="1"/>
    <col min="4610" max="4610" width="79.140625" style="56" customWidth="1"/>
    <col min="4611" max="4611" width="12" style="56" customWidth="1"/>
    <col min="4612" max="4612" width="24.42578125" style="56" customWidth="1"/>
    <col min="4613" max="4620" width="10.7109375" style="56" customWidth="1"/>
    <col min="4621" max="4864" width="9.140625" style="56"/>
    <col min="4865" max="4865" width="7.5703125" style="56" customWidth="1"/>
    <col min="4866" max="4866" width="79.140625" style="56" customWidth="1"/>
    <col min="4867" max="4867" width="12" style="56" customWidth="1"/>
    <col min="4868" max="4868" width="24.42578125" style="56" customWidth="1"/>
    <col min="4869" max="4876" width="10.7109375" style="56" customWidth="1"/>
    <col min="4877" max="5120" width="9.140625" style="56"/>
    <col min="5121" max="5121" width="7.5703125" style="56" customWidth="1"/>
    <col min="5122" max="5122" width="79.140625" style="56" customWidth="1"/>
    <col min="5123" max="5123" width="12" style="56" customWidth="1"/>
    <col min="5124" max="5124" width="24.42578125" style="56" customWidth="1"/>
    <col min="5125" max="5132" width="10.7109375" style="56" customWidth="1"/>
    <col min="5133" max="5376" width="9.140625" style="56"/>
    <col min="5377" max="5377" width="7.5703125" style="56" customWidth="1"/>
    <col min="5378" max="5378" width="79.140625" style="56" customWidth="1"/>
    <col min="5379" max="5379" width="12" style="56" customWidth="1"/>
    <col min="5380" max="5380" width="24.42578125" style="56" customWidth="1"/>
    <col min="5381" max="5388" width="10.7109375" style="56" customWidth="1"/>
    <col min="5389" max="5632" width="9.140625" style="56"/>
    <col min="5633" max="5633" width="7.5703125" style="56" customWidth="1"/>
    <col min="5634" max="5634" width="79.140625" style="56" customWidth="1"/>
    <col min="5635" max="5635" width="12" style="56" customWidth="1"/>
    <col min="5636" max="5636" width="24.42578125" style="56" customWidth="1"/>
    <col min="5637" max="5644" width="10.7109375" style="56" customWidth="1"/>
    <col min="5645" max="5888" width="9.140625" style="56"/>
    <col min="5889" max="5889" width="7.5703125" style="56" customWidth="1"/>
    <col min="5890" max="5890" width="79.140625" style="56" customWidth="1"/>
    <col min="5891" max="5891" width="12" style="56" customWidth="1"/>
    <col min="5892" max="5892" width="24.42578125" style="56" customWidth="1"/>
    <col min="5893" max="5900" width="10.7109375" style="56" customWidth="1"/>
    <col min="5901" max="6144" width="9.140625" style="56"/>
    <col min="6145" max="6145" width="7.5703125" style="56" customWidth="1"/>
    <col min="6146" max="6146" width="79.140625" style="56" customWidth="1"/>
    <col min="6147" max="6147" width="12" style="56" customWidth="1"/>
    <col min="6148" max="6148" width="24.42578125" style="56" customWidth="1"/>
    <col min="6149" max="6156" width="10.7109375" style="56" customWidth="1"/>
    <col min="6157" max="6400" width="9.140625" style="56"/>
    <col min="6401" max="6401" width="7.5703125" style="56" customWidth="1"/>
    <col min="6402" max="6402" width="79.140625" style="56" customWidth="1"/>
    <col min="6403" max="6403" width="12" style="56" customWidth="1"/>
    <col min="6404" max="6404" width="24.42578125" style="56" customWidth="1"/>
    <col min="6405" max="6412" width="10.7109375" style="56" customWidth="1"/>
    <col min="6413" max="6656" width="9.140625" style="56"/>
    <col min="6657" max="6657" width="7.5703125" style="56" customWidth="1"/>
    <col min="6658" max="6658" width="79.140625" style="56" customWidth="1"/>
    <col min="6659" max="6659" width="12" style="56" customWidth="1"/>
    <col min="6660" max="6660" width="24.42578125" style="56" customWidth="1"/>
    <col min="6661" max="6668" width="10.7109375" style="56" customWidth="1"/>
    <col min="6669" max="6912" width="9.140625" style="56"/>
    <col min="6913" max="6913" width="7.5703125" style="56" customWidth="1"/>
    <col min="6914" max="6914" width="79.140625" style="56" customWidth="1"/>
    <col min="6915" max="6915" width="12" style="56" customWidth="1"/>
    <col min="6916" max="6916" width="24.42578125" style="56" customWidth="1"/>
    <col min="6917" max="6924" width="10.7109375" style="56" customWidth="1"/>
    <col min="6925" max="7168" width="9.140625" style="56"/>
    <col min="7169" max="7169" width="7.5703125" style="56" customWidth="1"/>
    <col min="7170" max="7170" width="79.140625" style="56" customWidth="1"/>
    <col min="7171" max="7171" width="12" style="56" customWidth="1"/>
    <col min="7172" max="7172" width="24.42578125" style="56" customWidth="1"/>
    <col min="7173" max="7180" width="10.7109375" style="56" customWidth="1"/>
    <col min="7181" max="7424" width="9.140625" style="56"/>
    <col min="7425" max="7425" width="7.5703125" style="56" customWidth="1"/>
    <col min="7426" max="7426" width="79.140625" style="56" customWidth="1"/>
    <col min="7427" max="7427" width="12" style="56" customWidth="1"/>
    <col min="7428" max="7428" width="24.42578125" style="56" customWidth="1"/>
    <col min="7429" max="7436" width="10.7109375" style="56" customWidth="1"/>
    <col min="7437" max="7680" width="9.140625" style="56"/>
    <col min="7681" max="7681" width="7.5703125" style="56" customWidth="1"/>
    <col min="7682" max="7682" width="79.140625" style="56" customWidth="1"/>
    <col min="7683" max="7683" width="12" style="56" customWidth="1"/>
    <col min="7684" max="7684" width="24.42578125" style="56" customWidth="1"/>
    <col min="7685" max="7692" width="10.7109375" style="56" customWidth="1"/>
    <col min="7693" max="7936" width="9.140625" style="56"/>
    <col min="7937" max="7937" width="7.5703125" style="56" customWidth="1"/>
    <col min="7938" max="7938" width="79.140625" style="56" customWidth="1"/>
    <col min="7939" max="7939" width="12" style="56" customWidth="1"/>
    <col min="7940" max="7940" width="24.42578125" style="56" customWidth="1"/>
    <col min="7941" max="7948" width="10.7109375" style="56" customWidth="1"/>
    <col min="7949" max="8192" width="9.140625" style="56"/>
    <col min="8193" max="8193" width="7.5703125" style="56" customWidth="1"/>
    <col min="8194" max="8194" width="79.140625" style="56" customWidth="1"/>
    <col min="8195" max="8195" width="12" style="56" customWidth="1"/>
    <col min="8196" max="8196" width="24.42578125" style="56" customWidth="1"/>
    <col min="8197" max="8204" width="10.7109375" style="56" customWidth="1"/>
    <col min="8205" max="8448" width="9.140625" style="56"/>
    <col min="8449" max="8449" width="7.5703125" style="56" customWidth="1"/>
    <col min="8450" max="8450" width="79.140625" style="56" customWidth="1"/>
    <col min="8451" max="8451" width="12" style="56" customWidth="1"/>
    <col min="8452" max="8452" width="24.42578125" style="56" customWidth="1"/>
    <col min="8453" max="8460" width="10.7109375" style="56" customWidth="1"/>
    <col min="8461" max="8704" width="9.140625" style="56"/>
    <col min="8705" max="8705" width="7.5703125" style="56" customWidth="1"/>
    <col min="8706" max="8706" width="79.140625" style="56" customWidth="1"/>
    <col min="8707" max="8707" width="12" style="56" customWidth="1"/>
    <col min="8708" max="8708" width="24.42578125" style="56" customWidth="1"/>
    <col min="8709" max="8716" width="10.7109375" style="56" customWidth="1"/>
    <col min="8717" max="8960" width="9.140625" style="56"/>
    <col min="8961" max="8961" width="7.5703125" style="56" customWidth="1"/>
    <col min="8962" max="8962" width="79.140625" style="56" customWidth="1"/>
    <col min="8963" max="8963" width="12" style="56" customWidth="1"/>
    <col min="8964" max="8964" width="24.42578125" style="56" customWidth="1"/>
    <col min="8965" max="8972" width="10.7109375" style="56" customWidth="1"/>
    <col min="8973" max="9216" width="9.140625" style="56"/>
    <col min="9217" max="9217" width="7.5703125" style="56" customWidth="1"/>
    <col min="9218" max="9218" width="79.140625" style="56" customWidth="1"/>
    <col min="9219" max="9219" width="12" style="56" customWidth="1"/>
    <col min="9220" max="9220" width="24.42578125" style="56" customWidth="1"/>
    <col min="9221" max="9228" width="10.7109375" style="56" customWidth="1"/>
    <col min="9229" max="9472" width="9.140625" style="56"/>
    <col min="9473" max="9473" width="7.5703125" style="56" customWidth="1"/>
    <col min="9474" max="9474" width="79.140625" style="56" customWidth="1"/>
    <col min="9475" max="9475" width="12" style="56" customWidth="1"/>
    <col min="9476" max="9476" width="24.42578125" style="56" customWidth="1"/>
    <col min="9477" max="9484" width="10.7109375" style="56" customWidth="1"/>
    <col min="9485" max="9728" width="9.140625" style="56"/>
    <col min="9729" max="9729" width="7.5703125" style="56" customWidth="1"/>
    <col min="9730" max="9730" width="79.140625" style="56" customWidth="1"/>
    <col min="9731" max="9731" width="12" style="56" customWidth="1"/>
    <col min="9732" max="9732" width="24.42578125" style="56" customWidth="1"/>
    <col min="9733" max="9740" width="10.7109375" style="56" customWidth="1"/>
    <col min="9741" max="9984" width="9.140625" style="56"/>
    <col min="9985" max="9985" width="7.5703125" style="56" customWidth="1"/>
    <col min="9986" max="9986" width="79.140625" style="56" customWidth="1"/>
    <col min="9987" max="9987" width="12" style="56" customWidth="1"/>
    <col min="9988" max="9988" width="24.42578125" style="56" customWidth="1"/>
    <col min="9989" max="9996" width="10.7109375" style="56" customWidth="1"/>
    <col min="9997" max="10240" width="9.140625" style="56"/>
    <col min="10241" max="10241" width="7.5703125" style="56" customWidth="1"/>
    <col min="10242" max="10242" width="79.140625" style="56" customWidth="1"/>
    <col min="10243" max="10243" width="12" style="56" customWidth="1"/>
    <col min="10244" max="10244" width="24.42578125" style="56" customWidth="1"/>
    <col min="10245" max="10252" width="10.7109375" style="56" customWidth="1"/>
    <col min="10253" max="10496" width="9.140625" style="56"/>
    <col min="10497" max="10497" width="7.5703125" style="56" customWidth="1"/>
    <col min="10498" max="10498" width="79.140625" style="56" customWidth="1"/>
    <col min="10499" max="10499" width="12" style="56" customWidth="1"/>
    <col min="10500" max="10500" width="24.42578125" style="56" customWidth="1"/>
    <col min="10501" max="10508" width="10.7109375" style="56" customWidth="1"/>
    <col min="10509" max="10752" width="9.140625" style="56"/>
    <col min="10753" max="10753" width="7.5703125" style="56" customWidth="1"/>
    <col min="10754" max="10754" width="79.140625" style="56" customWidth="1"/>
    <col min="10755" max="10755" width="12" style="56" customWidth="1"/>
    <col min="10756" max="10756" width="24.42578125" style="56" customWidth="1"/>
    <col min="10757" max="10764" width="10.7109375" style="56" customWidth="1"/>
    <col min="10765" max="11008" width="9.140625" style="56"/>
    <col min="11009" max="11009" width="7.5703125" style="56" customWidth="1"/>
    <col min="11010" max="11010" width="79.140625" style="56" customWidth="1"/>
    <col min="11011" max="11011" width="12" style="56" customWidth="1"/>
    <col min="11012" max="11012" width="24.42578125" style="56" customWidth="1"/>
    <col min="11013" max="11020" width="10.7109375" style="56" customWidth="1"/>
    <col min="11021" max="11264" width="9.140625" style="56"/>
    <col min="11265" max="11265" width="7.5703125" style="56" customWidth="1"/>
    <col min="11266" max="11266" width="79.140625" style="56" customWidth="1"/>
    <col min="11267" max="11267" width="12" style="56" customWidth="1"/>
    <col min="11268" max="11268" width="24.42578125" style="56" customWidth="1"/>
    <col min="11269" max="11276" width="10.7109375" style="56" customWidth="1"/>
    <col min="11277" max="11520" width="9.140625" style="56"/>
    <col min="11521" max="11521" width="7.5703125" style="56" customWidth="1"/>
    <col min="11522" max="11522" width="79.140625" style="56" customWidth="1"/>
    <col min="11523" max="11523" width="12" style="56" customWidth="1"/>
    <col min="11524" max="11524" width="24.42578125" style="56" customWidth="1"/>
    <col min="11525" max="11532" width="10.7109375" style="56" customWidth="1"/>
    <col min="11533" max="11776" width="9.140625" style="56"/>
    <col min="11777" max="11777" width="7.5703125" style="56" customWidth="1"/>
    <col min="11778" max="11778" width="79.140625" style="56" customWidth="1"/>
    <col min="11779" max="11779" width="12" style="56" customWidth="1"/>
    <col min="11780" max="11780" width="24.42578125" style="56" customWidth="1"/>
    <col min="11781" max="11788" width="10.7109375" style="56" customWidth="1"/>
    <col min="11789" max="12032" width="9.140625" style="56"/>
    <col min="12033" max="12033" width="7.5703125" style="56" customWidth="1"/>
    <col min="12034" max="12034" width="79.140625" style="56" customWidth="1"/>
    <col min="12035" max="12035" width="12" style="56" customWidth="1"/>
    <col min="12036" max="12036" width="24.42578125" style="56" customWidth="1"/>
    <col min="12037" max="12044" width="10.7109375" style="56" customWidth="1"/>
    <col min="12045" max="12288" width="9.140625" style="56"/>
    <col min="12289" max="12289" width="7.5703125" style="56" customWidth="1"/>
    <col min="12290" max="12290" width="79.140625" style="56" customWidth="1"/>
    <col min="12291" max="12291" width="12" style="56" customWidth="1"/>
    <col min="12292" max="12292" width="24.42578125" style="56" customWidth="1"/>
    <col min="12293" max="12300" width="10.7109375" style="56" customWidth="1"/>
    <col min="12301" max="12544" width="9.140625" style="56"/>
    <col min="12545" max="12545" width="7.5703125" style="56" customWidth="1"/>
    <col min="12546" max="12546" width="79.140625" style="56" customWidth="1"/>
    <col min="12547" max="12547" width="12" style="56" customWidth="1"/>
    <col min="12548" max="12548" width="24.42578125" style="56" customWidth="1"/>
    <col min="12549" max="12556" width="10.7109375" style="56" customWidth="1"/>
    <col min="12557" max="12800" width="9.140625" style="56"/>
    <col min="12801" max="12801" width="7.5703125" style="56" customWidth="1"/>
    <col min="12802" max="12802" width="79.140625" style="56" customWidth="1"/>
    <col min="12803" max="12803" width="12" style="56" customWidth="1"/>
    <col min="12804" max="12804" width="24.42578125" style="56" customWidth="1"/>
    <col min="12805" max="12812" width="10.7109375" style="56" customWidth="1"/>
    <col min="12813" max="13056" width="9.140625" style="56"/>
    <col min="13057" max="13057" width="7.5703125" style="56" customWidth="1"/>
    <col min="13058" max="13058" width="79.140625" style="56" customWidth="1"/>
    <col min="13059" max="13059" width="12" style="56" customWidth="1"/>
    <col min="13060" max="13060" width="24.42578125" style="56" customWidth="1"/>
    <col min="13061" max="13068" width="10.7109375" style="56" customWidth="1"/>
    <col min="13069" max="13312" width="9.140625" style="56"/>
    <col min="13313" max="13313" width="7.5703125" style="56" customWidth="1"/>
    <col min="13314" max="13314" width="79.140625" style="56" customWidth="1"/>
    <col min="13315" max="13315" width="12" style="56" customWidth="1"/>
    <col min="13316" max="13316" width="24.42578125" style="56" customWidth="1"/>
    <col min="13317" max="13324" width="10.7109375" style="56" customWidth="1"/>
    <col min="13325" max="13568" width="9.140625" style="56"/>
    <col min="13569" max="13569" width="7.5703125" style="56" customWidth="1"/>
    <col min="13570" max="13570" width="79.140625" style="56" customWidth="1"/>
    <col min="13571" max="13571" width="12" style="56" customWidth="1"/>
    <col min="13572" max="13572" width="24.42578125" style="56" customWidth="1"/>
    <col min="13573" max="13580" width="10.7109375" style="56" customWidth="1"/>
    <col min="13581" max="13824" width="9.140625" style="56"/>
    <col min="13825" max="13825" width="7.5703125" style="56" customWidth="1"/>
    <col min="13826" max="13826" width="79.140625" style="56" customWidth="1"/>
    <col min="13827" max="13827" width="12" style="56" customWidth="1"/>
    <col min="13828" max="13828" width="24.42578125" style="56" customWidth="1"/>
    <col min="13829" max="13836" width="10.7109375" style="56" customWidth="1"/>
    <col min="13837" max="14080" width="9.140625" style="56"/>
    <col min="14081" max="14081" width="7.5703125" style="56" customWidth="1"/>
    <col min="14082" max="14082" width="79.140625" style="56" customWidth="1"/>
    <col min="14083" max="14083" width="12" style="56" customWidth="1"/>
    <col min="14084" max="14084" width="24.42578125" style="56" customWidth="1"/>
    <col min="14085" max="14092" width="10.7109375" style="56" customWidth="1"/>
    <col min="14093" max="14336" width="9.140625" style="56"/>
    <col min="14337" max="14337" width="7.5703125" style="56" customWidth="1"/>
    <col min="14338" max="14338" width="79.140625" style="56" customWidth="1"/>
    <col min="14339" max="14339" width="12" style="56" customWidth="1"/>
    <col min="14340" max="14340" width="24.42578125" style="56" customWidth="1"/>
    <col min="14341" max="14348" width="10.7109375" style="56" customWidth="1"/>
    <col min="14349" max="14592" width="9.140625" style="56"/>
    <col min="14593" max="14593" width="7.5703125" style="56" customWidth="1"/>
    <col min="14594" max="14594" width="79.140625" style="56" customWidth="1"/>
    <col min="14595" max="14595" width="12" style="56" customWidth="1"/>
    <col min="14596" max="14596" width="24.42578125" style="56" customWidth="1"/>
    <col min="14597" max="14604" width="10.7109375" style="56" customWidth="1"/>
    <col min="14605" max="14848" width="9.140625" style="56"/>
    <col min="14849" max="14849" width="7.5703125" style="56" customWidth="1"/>
    <col min="14850" max="14850" width="79.140625" style="56" customWidth="1"/>
    <col min="14851" max="14851" width="12" style="56" customWidth="1"/>
    <col min="14852" max="14852" width="24.42578125" style="56" customWidth="1"/>
    <col min="14853" max="14860" width="10.7109375" style="56" customWidth="1"/>
    <col min="14861" max="15104" width="9.140625" style="56"/>
    <col min="15105" max="15105" width="7.5703125" style="56" customWidth="1"/>
    <col min="15106" max="15106" width="79.140625" style="56" customWidth="1"/>
    <col min="15107" max="15107" width="12" style="56" customWidth="1"/>
    <col min="15108" max="15108" width="24.42578125" style="56" customWidth="1"/>
    <col min="15109" max="15116" width="10.7109375" style="56" customWidth="1"/>
    <col min="15117" max="15360" width="9.140625" style="56"/>
    <col min="15361" max="15361" width="7.5703125" style="56" customWidth="1"/>
    <col min="15362" max="15362" width="79.140625" style="56" customWidth="1"/>
    <col min="15363" max="15363" width="12" style="56" customWidth="1"/>
    <col min="15364" max="15364" width="24.42578125" style="56" customWidth="1"/>
    <col min="15365" max="15372" width="10.7109375" style="56" customWidth="1"/>
    <col min="15373" max="15616" width="9.140625" style="56"/>
    <col min="15617" max="15617" width="7.5703125" style="56" customWidth="1"/>
    <col min="15618" max="15618" width="79.140625" style="56" customWidth="1"/>
    <col min="15619" max="15619" width="12" style="56" customWidth="1"/>
    <col min="15620" max="15620" width="24.42578125" style="56" customWidth="1"/>
    <col min="15621" max="15628" width="10.7109375" style="56" customWidth="1"/>
    <col min="15629" max="15872" width="9.140625" style="56"/>
    <col min="15873" max="15873" width="7.5703125" style="56" customWidth="1"/>
    <col min="15874" max="15874" width="79.140625" style="56" customWidth="1"/>
    <col min="15875" max="15875" width="12" style="56" customWidth="1"/>
    <col min="15876" max="15876" width="24.42578125" style="56" customWidth="1"/>
    <col min="15877" max="15884" width="10.7109375" style="56" customWidth="1"/>
    <col min="15885" max="16128" width="9.140625" style="56"/>
    <col min="16129" max="16129" width="7.5703125" style="56" customWidth="1"/>
    <col min="16130" max="16130" width="79.140625" style="56" customWidth="1"/>
    <col min="16131" max="16131" width="12" style="56" customWidth="1"/>
    <col min="16132" max="16132" width="24.42578125" style="56" customWidth="1"/>
    <col min="16133" max="16140" width="10.7109375" style="56" customWidth="1"/>
    <col min="16141" max="16384" width="9.140625" style="56"/>
  </cols>
  <sheetData>
    <row r="1" spans="1:13" ht="50.25" customHeight="1" x14ac:dyDescent="0.25">
      <c r="B1" s="112"/>
      <c r="C1" s="113"/>
      <c r="D1" s="112"/>
      <c r="E1" s="114" t="s">
        <v>514</v>
      </c>
      <c r="F1" s="114"/>
      <c r="G1" s="114"/>
      <c r="H1" s="114"/>
      <c r="I1" s="114"/>
      <c r="J1" s="114"/>
      <c r="K1" s="114"/>
    </row>
    <row r="2" spans="1:13" ht="37.5" customHeight="1" x14ac:dyDescent="0.25">
      <c r="A2" s="62" t="s">
        <v>246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3" ht="25.5" customHeight="1" x14ac:dyDescent="0.25">
      <c r="A3" s="117" t="s">
        <v>89</v>
      </c>
      <c r="B3" s="53" t="s">
        <v>247</v>
      </c>
      <c r="C3" s="53" t="s">
        <v>91</v>
      </c>
      <c r="D3" s="53" t="s">
        <v>93</v>
      </c>
      <c r="E3" s="53" t="s">
        <v>41</v>
      </c>
      <c r="F3" s="53" t="s">
        <v>42</v>
      </c>
      <c r="G3" s="53" t="s">
        <v>43</v>
      </c>
      <c r="H3" s="53" t="s">
        <v>44</v>
      </c>
      <c r="I3" s="53" t="s">
        <v>45</v>
      </c>
      <c r="J3" s="53" t="s">
        <v>46</v>
      </c>
      <c r="K3" s="53" t="s">
        <v>47</v>
      </c>
      <c r="L3" s="53" t="s">
        <v>48</v>
      </c>
      <c r="M3" s="53" t="s">
        <v>49</v>
      </c>
    </row>
    <row r="4" spans="1:13" ht="12" customHeight="1" x14ac:dyDescent="0.25">
      <c r="A4" s="117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ht="25.5" customHeight="1" x14ac:dyDescent="0.25">
      <c r="A5" s="117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ht="27" customHeight="1" x14ac:dyDescent="0.25">
      <c r="A6" s="34" t="s">
        <v>515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426"/>
    </row>
    <row r="7" spans="1:13" ht="33" customHeight="1" x14ac:dyDescent="0.25">
      <c r="A7" s="211" t="s">
        <v>516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426"/>
    </row>
    <row r="8" spans="1:13" ht="42" customHeight="1" x14ac:dyDescent="0.25">
      <c r="A8" s="12" t="s">
        <v>517</v>
      </c>
      <c r="B8" s="31" t="s">
        <v>182</v>
      </c>
      <c r="C8" s="12" t="s">
        <v>183</v>
      </c>
      <c r="D8" s="12" t="s">
        <v>21</v>
      </c>
      <c r="E8" s="12">
        <v>1460</v>
      </c>
      <c r="F8" s="427">
        <v>1470</v>
      </c>
      <c r="G8" s="12">
        <v>1470</v>
      </c>
      <c r="H8" s="12">
        <v>2863</v>
      </c>
      <c r="I8" s="12">
        <v>3174</v>
      </c>
      <c r="J8" s="12">
        <v>3205</v>
      </c>
      <c r="K8" s="12">
        <v>3205</v>
      </c>
      <c r="L8" s="12">
        <v>3205</v>
      </c>
      <c r="M8" s="12">
        <v>3205</v>
      </c>
    </row>
    <row r="9" spans="1:13" ht="31.5" x14ac:dyDescent="0.25">
      <c r="A9" s="12" t="s">
        <v>184</v>
      </c>
      <c r="B9" s="31" t="s">
        <v>185</v>
      </c>
      <c r="C9" s="12" t="s">
        <v>183</v>
      </c>
      <c r="D9" s="12" t="s">
        <v>21</v>
      </c>
      <c r="E9" s="12">
        <v>28870</v>
      </c>
      <c r="F9" s="427">
        <v>29600</v>
      </c>
      <c r="G9" s="12">
        <v>30690</v>
      </c>
      <c r="H9" s="12">
        <v>32180</v>
      </c>
      <c r="I9" s="12">
        <v>33390</v>
      </c>
      <c r="J9" s="12">
        <v>33390</v>
      </c>
      <c r="K9" s="12">
        <v>33390</v>
      </c>
      <c r="L9" s="12">
        <v>33390</v>
      </c>
      <c r="M9" s="12">
        <v>33390</v>
      </c>
    </row>
    <row r="10" spans="1:13" ht="63" x14ac:dyDescent="0.25">
      <c r="A10" s="12" t="s">
        <v>186</v>
      </c>
      <c r="B10" s="31" t="s">
        <v>187</v>
      </c>
      <c r="C10" s="12" t="s">
        <v>183</v>
      </c>
      <c r="D10" s="12" t="s">
        <v>21</v>
      </c>
      <c r="E10" s="12">
        <v>17972</v>
      </c>
      <c r="F10" s="427">
        <v>18638</v>
      </c>
      <c r="G10" s="12">
        <v>19328</v>
      </c>
      <c r="H10" s="12">
        <v>21911</v>
      </c>
      <c r="I10" s="12">
        <v>24405</v>
      </c>
      <c r="J10" s="12">
        <v>24405</v>
      </c>
      <c r="K10" s="12">
        <v>24405</v>
      </c>
      <c r="L10" s="12">
        <v>24405</v>
      </c>
      <c r="M10" s="12">
        <v>24405</v>
      </c>
    </row>
    <row r="11" spans="1:13" ht="31.5" x14ac:dyDescent="0.25">
      <c r="A11" s="12" t="s">
        <v>188</v>
      </c>
      <c r="B11" s="31" t="s">
        <v>189</v>
      </c>
      <c r="C11" s="12" t="s">
        <v>190</v>
      </c>
      <c r="D11" s="12" t="s">
        <v>102</v>
      </c>
      <c r="E11" s="12">
        <v>25.02</v>
      </c>
      <c r="F11" s="11">
        <v>25</v>
      </c>
      <c r="G11" s="12">
        <v>25</v>
      </c>
      <c r="H11" s="12">
        <v>23.9</v>
      </c>
      <c r="I11" s="12">
        <v>24</v>
      </c>
      <c r="J11" s="12">
        <v>24</v>
      </c>
      <c r="K11" s="12">
        <v>24</v>
      </c>
      <c r="L11" s="12">
        <v>24</v>
      </c>
      <c r="M11" s="12">
        <v>24</v>
      </c>
    </row>
    <row r="12" spans="1:13" ht="31.5" x14ac:dyDescent="0.25">
      <c r="A12" s="12" t="s">
        <v>191</v>
      </c>
      <c r="B12" s="31" t="s">
        <v>192</v>
      </c>
      <c r="C12" s="12" t="s">
        <v>190</v>
      </c>
      <c r="D12" s="12" t="s">
        <v>102</v>
      </c>
      <c r="E12" s="12">
        <v>18.82</v>
      </c>
      <c r="F12" s="11">
        <v>18.82</v>
      </c>
      <c r="G12" s="12">
        <v>18.8</v>
      </c>
      <c r="H12" s="12">
        <v>17</v>
      </c>
      <c r="I12" s="12">
        <v>17</v>
      </c>
      <c r="J12" s="12">
        <v>17</v>
      </c>
      <c r="K12" s="12">
        <v>17</v>
      </c>
      <c r="L12" s="12">
        <v>17</v>
      </c>
      <c r="M12" s="12">
        <v>17</v>
      </c>
    </row>
    <row r="13" spans="1:13" ht="78.75" x14ac:dyDescent="0.25">
      <c r="A13" s="12" t="s">
        <v>193</v>
      </c>
      <c r="B13" s="31" t="s">
        <v>194</v>
      </c>
      <c r="C13" s="12" t="s">
        <v>195</v>
      </c>
      <c r="D13" s="12" t="s">
        <v>102</v>
      </c>
      <c r="E13" s="12">
        <v>0.7</v>
      </c>
      <c r="F13" s="11">
        <v>0.7</v>
      </c>
      <c r="G13" s="12">
        <v>0.7</v>
      </c>
      <c r="H13" s="12">
        <v>0.7</v>
      </c>
      <c r="I13" s="12">
        <v>0.7</v>
      </c>
      <c r="J13" s="12">
        <v>0.7</v>
      </c>
      <c r="K13" s="12">
        <v>0.7</v>
      </c>
      <c r="L13" s="12">
        <v>0.7</v>
      </c>
      <c r="M13" s="12">
        <v>0.7</v>
      </c>
    </row>
    <row r="14" spans="1:13" ht="31.5" x14ac:dyDescent="0.25">
      <c r="A14" s="12" t="s">
        <v>196</v>
      </c>
      <c r="B14" s="31" t="s">
        <v>197</v>
      </c>
      <c r="C14" s="12" t="s">
        <v>132</v>
      </c>
      <c r="D14" s="12" t="s">
        <v>21</v>
      </c>
      <c r="E14" s="12">
        <v>18</v>
      </c>
      <c r="F14" s="12">
        <v>18</v>
      </c>
      <c r="G14" s="12">
        <v>18</v>
      </c>
      <c r="H14" s="12">
        <v>14</v>
      </c>
      <c r="I14" s="12">
        <v>14</v>
      </c>
      <c r="J14" s="12">
        <v>14</v>
      </c>
      <c r="K14" s="12">
        <v>14</v>
      </c>
      <c r="L14" s="12">
        <v>14</v>
      </c>
      <c r="M14" s="12">
        <v>14</v>
      </c>
    </row>
    <row r="15" spans="1:13" ht="68.25" customHeight="1" x14ac:dyDescent="0.25">
      <c r="A15" s="12" t="s">
        <v>198</v>
      </c>
      <c r="B15" s="31" t="s">
        <v>199</v>
      </c>
      <c r="C15" s="12" t="s">
        <v>200</v>
      </c>
      <c r="D15" s="12" t="s">
        <v>201</v>
      </c>
      <c r="E15" s="12">
        <v>5</v>
      </c>
      <c r="F15" s="12">
        <v>5</v>
      </c>
      <c r="G15" s="12">
        <v>5</v>
      </c>
      <c r="H15" s="12">
        <v>5</v>
      </c>
      <c r="I15" s="12">
        <v>5</v>
      </c>
      <c r="J15" s="12">
        <v>5</v>
      </c>
      <c r="K15" s="12">
        <v>5</v>
      </c>
      <c r="L15" s="12">
        <v>5</v>
      </c>
      <c r="M15" s="12">
        <v>5</v>
      </c>
    </row>
    <row r="16" spans="1:13" ht="72.75" customHeight="1" x14ac:dyDescent="0.25">
      <c r="A16" s="36" t="s">
        <v>202</v>
      </c>
      <c r="B16" s="428" t="s">
        <v>203</v>
      </c>
      <c r="C16" s="12" t="s">
        <v>200</v>
      </c>
      <c r="D16" s="12" t="s">
        <v>201</v>
      </c>
      <c r="E16" s="35">
        <v>5</v>
      </c>
      <c r="F16" s="35">
        <v>5</v>
      </c>
      <c r="G16" s="35">
        <v>5</v>
      </c>
      <c r="H16" s="35">
        <v>5</v>
      </c>
      <c r="I16" s="35">
        <v>5</v>
      </c>
      <c r="J16" s="35">
        <v>5</v>
      </c>
      <c r="K16" s="35">
        <v>5</v>
      </c>
      <c r="L16" s="35">
        <v>5</v>
      </c>
      <c r="M16" s="35">
        <v>5</v>
      </c>
    </row>
    <row r="17" spans="1:14" ht="157.5" x14ac:dyDescent="0.25">
      <c r="A17" s="36" t="s">
        <v>204</v>
      </c>
      <c r="B17" s="144" t="s">
        <v>518</v>
      </c>
      <c r="C17" s="12" t="s">
        <v>200</v>
      </c>
      <c r="D17" s="12" t="s">
        <v>201</v>
      </c>
      <c r="E17" s="35">
        <v>5</v>
      </c>
      <c r="F17" s="35">
        <v>5</v>
      </c>
      <c r="G17" s="35">
        <v>5</v>
      </c>
      <c r="H17" s="35">
        <v>5</v>
      </c>
      <c r="I17" s="35">
        <v>5</v>
      </c>
      <c r="J17" s="35">
        <v>5</v>
      </c>
      <c r="K17" s="35">
        <v>5</v>
      </c>
      <c r="L17" s="35">
        <v>5</v>
      </c>
      <c r="M17" s="35">
        <v>5</v>
      </c>
    </row>
    <row r="18" spans="1:14" ht="94.5" x14ac:dyDescent="0.25">
      <c r="A18" s="36" t="s">
        <v>519</v>
      </c>
      <c r="B18" s="144" t="s">
        <v>207</v>
      </c>
      <c r="C18" s="12" t="s">
        <v>200</v>
      </c>
      <c r="D18" s="12" t="s">
        <v>201</v>
      </c>
      <c r="E18" s="35">
        <v>5</v>
      </c>
      <c r="F18" s="35">
        <v>5</v>
      </c>
      <c r="G18" s="35">
        <v>5</v>
      </c>
      <c r="H18" s="35">
        <v>5</v>
      </c>
      <c r="I18" s="35">
        <v>5</v>
      </c>
      <c r="J18" s="35">
        <v>5</v>
      </c>
      <c r="K18" s="35">
        <v>5</v>
      </c>
      <c r="L18" s="35">
        <v>5</v>
      </c>
      <c r="M18" s="35">
        <v>5</v>
      </c>
    </row>
    <row r="19" spans="1:14" ht="63" x14ac:dyDescent="0.25">
      <c r="A19" s="36" t="s">
        <v>208</v>
      </c>
      <c r="B19" s="144" t="s">
        <v>209</v>
      </c>
      <c r="C19" s="12" t="s">
        <v>200</v>
      </c>
      <c r="D19" s="12" t="s">
        <v>520</v>
      </c>
      <c r="E19" s="35">
        <v>5</v>
      </c>
      <c r="F19" s="35">
        <v>5</v>
      </c>
      <c r="G19" s="35">
        <v>5</v>
      </c>
      <c r="H19" s="35">
        <v>5</v>
      </c>
      <c r="I19" s="35">
        <v>5</v>
      </c>
      <c r="J19" s="35">
        <v>5</v>
      </c>
      <c r="K19" s="35">
        <v>5</v>
      </c>
      <c r="L19" s="35">
        <v>5</v>
      </c>
      <c r="M19" s="35">
        <v>5</v>
      </c>
    </row>
    <row r="20" spans="1:14" ht="63" x14ac:dyDescent="0.25">
      <c r="A20" s="36" t="s">
        <v>210</v>
      </c>
      <c r="B20" s="144" t="s">
        <v>521</v>
      </c>
      <c r="C20" s="12" t="s">
        <v>200</v>
      </c>
      <c r="D20" s="12" t="s">
        <v>520</v>
      </c>
      <c r="E20" s="35">
        <v>5</v>
      </c>
      <c r="F20" s="35">
        <v>5</v>
      </c>
      <c r="G20" s="35">
        <v>5</v>
      </c>
      <c r="H20" s="35">
        <v>5</v>
      </c>
      <c r="I20" s="35">
        <v>5</v>
      </c>
      <c r="J20" s="35">
        <v>5</v>
      </c>
      <c r="K20" s="35">
        <v>5</v>
      </c>
      <c r="L20" s="35">
        <v>5</v>
      </c>
      <c r="M20" s="35">
        <v>5</v>
      </c>
    </row>
    <row r="21" spans="1:14" ht="63" x14ac:dyDescent="0.25">
      <c r="A21" s="36" t="s">
        <v>212</v>
      </c>
      <c r="B21" s="144" t="s">
        <v>213</v>
      </c>
      <c r="C21" s="12" t="s">
        <v>200</v>
      </c>
      <c r="D21" s="12" t="s">
        <v>201</v>
      </c>
      <c r="E21" s="35">
        <v>5</v>
      </c>
      <c r="F21" s="35">
        <v>5</v>
      </c>
      <c r="G21" s="35">
        <v>5</v>
      </c>
      <c r="H21" s="35">
        <v>5</v>
      </c>
      <c r="I21" s="35">
        <v>5</v>
      </c>
      <c r="J21" s="35">
        <v>5</v>
      </c>
      <c r="K21" s="35">
        <v>5</v>
      </c>
      <c r="L21" s="35">
        <v>5</v>
      </c>
      <c r="M21" s="35">
        <v>5</v>
      </c>
    </row>
    <row r="22" spans="1:14" ht="63" x14ac:dyDescent="0.25">
      <c r="A22" s="36" t="s">
        <v>522</v>
      </c>
      <c r="B22" s="428" t="s">
        <v>215</v>
      </c>
      <c r="C22" s="12" t="s">
        <v>200</v>
      </c>
      <c r="D22" s="12" t="s">
        <v>201</v>
      </c>
      <c r="E22" s="35">
        <v>5</v>
      </c>
      <c r="F22" s="35">
        <v>5</v>
      </c>
      <c r="G22" s="35">
        <v>5</v>
      </c>
      <c r="H22" s="35">
        <v>5</v>
      </c>
      <c r="I22" s="35">
        <v>5</v>
      </c>
      <c r="J22" s="35">
        <v>5</v>
      </c>
      <c r="K22" s="35">
        <v>5</v>
      </c>
      <c r="L22" s="35">
        <v>5</v>
      </c>
      <c r="M22" s="35">
        <v>5</v>
      </c>
    </row>
    <row r="23" spans="1:14" ht="63" x14ac:dyDescent="0.25">
      <c r="A23" s="36" t="s">
        <v>216</v>
      </c>
      <c r="B23" s="428" t="s">
        <v>217</v>
      </c>
      <c r="C23" s="12" t="s">
        <v>200</v>
      </c>
      <c r="D23" s="12" t="s">
        <v>201</v>
      </c>
      <c r="E23" s="35">
        <v>5</v>
      </c>
      <c r="F23" s="35">
        <v>5</v>
      </c>
      <c r="G23" s="35">
        <v>5</v>
      </c>
      <c r="H23" s="35">
        <v>5</v>
      </c>
      <c r="I23" s="35">
        <v>5</v>
      </c>
      <c r="J23" s="35">
        <v>5</v>
      </c>
      <c r="K23" s="35">
        <v>5</v>
      </c>
      <c r="L23" s="35">
        <v>5</v>
      </c>
      <c r="M23" s="35">
        <v>5</v>
      </c>
    </row>
    <row r="24" spans="1:14" ht="63" x14ac:dyDescent="0.25">
      <c r="A24" s="36" t="s">
        <v>218</v>
      </c>
      <c r="B24" s="428" t="s">
        <v>219</v>
      </c>
      <c r="C24" s="12" t="s">
        <v>200</v>
      </c>
      <c r="D24" s="12" t="s">
        <v>201</v>
      </c>
      <c r="E24" s="35">
        <v>5</v>
      </c>
      <c r="F24" s="35">
        <v>5</v>
      </c>
      <c r="G24" s="35">
        <v>5</v>
      </c>
      <c r="H24" s="35">
        <v>5</v>
      </c>
      <c r="I24" s="35">
        <v>5</v>
      </c>
      <c r="J24" s="35">
        <v>5</v>
      </c>
      <c r="K24" s="35">
        <v>5</v>
      </c>
      <c r="L24" s="35">
        <v>5</v>
      </c>
      <c r="M24" s="35">
        <v>5</v>
      </c>
    </row>
    <row r="25" spans="1:14" ht="63" x14ac:dyDescent="0.25">
      <c r="A25" s="36" t="s">
        <v>220</v>
      </c>
      <c r="B25" s="428" t="s">
        <v>221</v>
      </c>
      <c r="C25" s="12" t="s">
        <v>200</v>
      </c>
      <c r="D25" s="12" t="s">
        <v>201</v>
      </c>
      <c r="E25" s="35">
        <v>5</v>
      </c>
      <c r="F25" s="35">
        <v>5</v>
      </c>
      <c r="G25" s="35">
        <v>5</v>
      </c>
      <c r="H25" s="35">
        <v>5</v>
      </c>
      <c r="I25" s="35">
        <v>5</v>
      </c>
      <c r="J25" s="35">
        <v>5</v>
      </c>
      <c r="K25" s="35">
        <v>5</v>
      </c>
      <c r="L25" s="35">
        <v>5</v>
      </c>
      <c r="M25" s="35">
        <v>5</v>
      </c>
    </row>
    <row r="26" spans="1:14" ht="32.25" customHeight="1" x14ac:dyDescent="0.25">
      <c r="A26" s="211" t="s">
        <v>523</v>
      </c>
      <c r="B26" s="211"/>
      <c r="C26" s="211"/>
      <c r="D26" s="211"/>
      <c r="E26" s="211"/>
      <c r="F26" s="211"/>
      <c r="G26" s="211"/>
      <c r="H26" s="211"/>
      <c r="I26" s="211"/>
      <c r="J26" s="211"/>
      <c r="K26" s="211"/>
      <c r="L26" s="429"/>
      <c r="M26" s="430"/>
      <c r="N26" s="430"/>
    </row>
    <row r="27" spans="1:14" ht="47.25" x14ac:dyDescent="0.25">
      <c r="A27" s="431" t="s">
        <v>223</v>
      </c>
      <c r="B27" s="31" t="s">
        <v>524</v>
      </c>
      <c r="C27" s="12" t="s">
        <v>97</v>
      </c>
      <c r="D27" s="12" t="s">
        <v>102</v>
      </c>
      <c r="E27" s="12">
        <v>70</v>
      </c>
      <c r="F27" s="12">
        <v>71</v>
      </c>
      <c r="G27" s="12">
        <v>71</v>
      </c>
      <c r="H27" s="12">
        <v>71</v>
      </c>
      <c r="I27" s="12">
        <v>71</v>
      </c>
      <c r="J27" s="12">
        <v>71</v>
      </c>
      <c r="K27" s="12">
        <v>71</v>
      </c>
      <c r="L27" s="12">
        <v>71</v>
      </c>
      <c r="M27" s="12">
        <v>71</v>
      </c>
    </row>
    <row r="28" spans="1:14" ht="94.5" x14ac:dyDescent="0.25">
      <c r="A28" s="12" t="s">
        <v>225</v>
      </c>
      <c r="B28" s="31" t="s">
        <v>226</v>
      </c>
      <c r="C28" s="12" t="s">
        <v>525</v>
      </c>
      <c r="D28" s="12" t="s">
        <v>102</v>
      </c>
      <c r="E28" s="12" t="s">
        <v>228</v>
      </c>
      <c r="F28" s="12" t="s">
        <v>229</v>
      </c>
      <c r="G28" s="12" t="s">
        <v>230</v>
      </c>
      <c r="H28" s="12" t="s">
        <v>231</v>
      </c>
      <c r="I28" s="12" t="s">
        <v>232</v>
      </c>
      <c r="J28" s="12" t="s">
        <v>233</v>
      </c>
      <c r="K28" s="12" t="s">
        <v>234</v>
      </c>
      <c r="L28" s="12" t="s">
        <v>234</v>
      </c>
      <c r="M28" s="12" t="s">
        <v>234</v>
      </c>
    </row>
    <row r="29" spans="1:14" ht="45" customHeight="1" x14ac:dyDescent="0.3">
      <c r="A29" s="56"/>
      <c r="B29" s="289" t="s">
        <v>33</v>
      </c>
      <c r="C29" s="289"/>
      <c r="D29" s="289"/>
      <c r="E29" s="289"/>
      <c r="F29" s="289"/>
      <c r="G29" s="432" t="s">
        <v>255</v>
      </c>
      <c r="H29" s="432"/>
      <c r="I29" s="275"/>
      <c r="J29" s="275"/>
    </row>
    <row r="30" spans="1:14" ht="68.25" customHeight="1" x14ac:dyDescent="0.25">
      <c r="A30" s="56"/>
    </row>
    <row r="31" spans="1:14" ht="129.75" customHeight="1" x14ac:dyDescent="0.25">
      <c r="A31" s="56"/>
    </row>
    <row r="32" spans="1:14" ht="98.25" customHeight="1" x14ac:dyDescent="0.25">
      <c r="A32" s="56"/>
    </row>
    <row r="33" spans="1:1" ht="70.5" customHeight="1" x14ac:dyDescent="0.25">
      <c r="A33" s="56"/>
    </row>
    <row r="34" spans="1:1" ht="66.75" customHeight="1" x14ac:dyDescent="0.25">
      <c r="A34" s="56"/>
    </row>
    <row r="35" spans="1:1" ht="53.25" customHeight="1" x14ac:dyDescent="0.25">
      <c r="A35" s="56"/>
    </row>
    <row r="36" spans="1:1" x14ac:dyDescent="0.25">
      <c r="A36" s="56"/>
    </row>
    <row r="37" spans="1:1" x14ac:dyDescent="0.25">
      <c r="A37" s="56"/>
    </row>
  </sheetData>
  <mergeCells count="19">
    <mergeCell ref="A7:K7"/>
    <mergeCell ref="A26:K26"/>
    <mergeCell ref="G29:H29"/>
    <mergeCell ref="I3:I5"/>
    <mergeCell ref="J3:J5"/>
    <mergeCell ref="K3:K5"/>
    <mergeCell ref="L3:L5"/>
    <mergeCell ref="M3:M5"/>
    <mergeCell ref="A6:K6"/>
    <mergeCell ref="E1:K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65" fitToHeight="2" orientation="landscape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R90"/>
  <sheetViews>
    <sheetView view="pageBreakPreview" zoomScale="75" zoomScaleNormal="75" zoomScaleSheetLayoutView="75" workbookViewId="0">
      <selection activeCell="J21" sqref="J21"/>
    </sheetView>
  </sheetViews>
  <sheetFormatPr defaultColWidth="9.28515625" defaultRowHeight="15.75" x14ac:dyDescent="0.25"/>
  <cols>
    <col min="1" max="1" width="8.42578125" style="274" customWidth="1"/>
    <col min="2" max="2" width="42.28515625" style="56" customWidth="1"/>
    <col min="3" max="3" width="21.5703125" style="275" customWidth="1"/>
    <col min="4" max="4" width="13" style="275" customWidth="1"/>
    <col min="5" max="5" width="13.7109375" style="275" customWidth="1"/>
    <col min="6" max="6" width="17.28515625" style="275" customWidth="1"/>
    <col min="7" max="7" width="13" style="275" customWidth="1"/>
    <col min="8" max="8" width="14.7109375" style="275" customWidth="1"/>
    <col min="9" max="10" width="14.7109375" style="56" customWidth="1"/>
    <col min="11" max="11" width="14.7109375" style="131" customWidth="1"/>
    <col min="12" max="12" width="14.7109375" style="56" customWidth="1"/>
    <col min="13" max="13" width="21.7109375" style="56" customWidth="1"/>
    <col min="14" max="17" width="14.7109375" style="56" customWidth="1"/>
    <col min="18" max="18" width="74.140625" style="56" customWidth="1"/>
    <col min="19" max="256" width="9.28515625" style="56"/>
    <col min="257" max="257" width="8.42578125" style="56" customWidth="1"/>
    <col min="258" max="258" width="42.28515625" style="56" customWidth="1"/>
    <col min="259" max="259" width="21.5703125" style="56" customWidth="1"/>
    <col min="260" max="260" width="13" style="56" customWidth="1"/>
    <col min="261" max="261" width="13.7109375" style="56" customWidth="1"/>
    <col min="262" max="262" width="17.28515625" style="56" customWidth="1"/>
    <col min="263" max="263" width="13" style="56" customWidth="1"/>
    <col min="264" max="268" width="14.7109375" style="56" customWidth="1"/>
    <col min="269" max="269" width="21.7109375" style="56" customWidth="1"/>
    <col min="270" max="273" width="14.7109375" style="56" customWidth="1"/>
    <col min="274" max="274" width="74.140625" style="56" customWidth="1"/>
    <col min="275" max="512" width="9.28515625" style="56"/>
    <col min="513" max="513" width="8.42578125" style="56" customWidth="1"/>
    <col min="514" max="514" width="42.28515625" style="56" customWidth="1"/>
    <col min="515" max="515" width="21.5703125" style="56" customWidth="1"/>
    <col min="516" max="516" width="13" style="56" customWidth="1"/>
    <col min="517" max="517" width="13.7109375" style="56" customWidth="1"/>
    <col min="518" max="518" width="17.28515625" style="56" customWidth="1"/>
    <col min="519" max="519" width="13" style="56" customWidth="1"/>
    <col min="520" max="524" width="14.7109375" style="56" customWidth="1"/>
    <col min="525" max="525" width="21.7109375" style="56" customWidth="1"/>
    <col min="526" max="529" width="14.7109375" style="56" customWidth="1"/>
    <col min="530" max="530" width="74.140625" style="56" customWidth="1"/>
    <col min="531" max="768" width="9.28515625" style="56"/>
    <col min="769" max="769" width="8.42578125" style="56" customWidth="1"/>
    <col min="770" max="770" width="42.28515625" style="56" customWidth="1"/>
    <col min="771" max="771" width="21.5703125" style="56" customWidth="1"/>
    <col min="772" max="772" width="13" style="56" customWidth="1"/>
    <col min="773" max="773" width="13.7109375" style="56" customWidth="1"/>
    <col min="774" max="774" width="17.28515625" style="56" customWidth="1"/>
    <col min="775" max="775" width="13" style="56" customWidth="1"/>
    <col min="776" max="780" width="14.7109375" style="56" customWidth="1"/>
    <col min="781" max="781" width="21.7109375" style="56" customWidth="1"/>
    <col min="782" max="785" width="14.7109375" style="56" customWidth="1"/>
    <col min="786" max="786" width="74.140625" style="56" customWidth="1"/>
    <col min="787" max="1024" width="9.28515625" style="56"/>
    <col min="1025" max="1025" width="8.42578125" style="56" customWidth="1"/>
    <col min="1026" max="1026" width="42.28515625" style="56" customWidth="1"/>
    <col min="1027" max="1027" width="21.5703125" style="56" customWidth="1"/>
    <col min="1028" max="1028" width="13" style="56" customWidth="1"/>
    <col min="1029" max="1029" width="13.7109375" style="56" customWidth="1"/>
    <col min="1030" max="1030" width="17.28515625" style="56" customWidth="1"/>
    <col min="1031" max="1031" width="13" style="56" customWidth="1"/>
    <col min="1032" max="1036" width="14.7109375" style="56" customWidth="1"/>
    <col min="1037" max="1037" width="21.7109375" style="56" customWidth="1"/>
    <col min="1038" max="1041" width="14.7109375" style="56" customWidth="1"/>
    <col min="1042" max="1042" width="74.140625" style="56" customWidth="1"/>
    <col min="1043" max="1280" width="9.28515625" style="56"/>
    <col min="1281" max="1281" width="8.42578125" style="56" customWidth="1"/>
    <col min="1282" max="1282" width="42.28515625" style="56" customWidth="1"/>
    <col min="1283" max="1283" width="21.5703125" style="56" customWidth="1"/>
    <col min="1284" max="1284" width="13" style="56" customWidth="1"/>
    <col min="1285" max="1285" width="13.7109375" style="56" customWidth="1"/>
    <col min="1286" max="1286" width="17.28515625" style="56" customWidth="1"/>
    <col min="1287" max="1287" width="13" style="56" customWidth="1"/>
    <col min="1288" max="1292" width="14.7109375" style="56" customWidth="1"/>
    <col min="1293" max="1293" width="21.7109375" style="56" customWidth="1"/>
    <col min="1294" max="1297" width="14.7109375" style="56" customWidth="1"/>
    <col min="1298" max="1298" width="74.140625" style="56" customWidth="1"/>
    <col min="1299" max="1536" width="9.28515625" style="56"/>
    <col min="1537" max="1537" width="8.42578125" style="56" customWidth="1"/>
    <col min="1538" max="1538" width="42.28515625" style="56" customWidth="1"/>
    <col min="1539" max="1539" width="21.5703125" style="56" customWidth="1"/>
    <col min="1540" max="1540" width="13" style="56" customWidth="1"/>
    <col min="1541" max="1541" width="13.7109375" style="56" customWidth="1"/>
    <col min="1542" max="1542" width="17.28515625" style="56" customWidth="1"/>
    <col min="1543" max="1543" width="13" style="56" customWidth="1"/>
    <col min="1544" max="1548" width="14.7109375" style="56" customWidth="1"/>
    <col min="1549" max="1549" width="21.7109375" style="56" customWidth="1"/>
    <col min="1550" max="1553" width="14.7109375" style="56" customWidth="1"/>
    <col min="1554" max="1554" width="74.140625" style="56" customWidth="1"/>
    <col min="1555" max="1792" width="9.28515625" style="56"/>
    <col min="1793" max="1793" width="8.42578125" style="56" customWidth="1"/>
    <col min="1794" max="1794" width="42.28515625" style="56" customWidth="1"/>
    <col min="1795" max="1795" width="21.5703125" style="56" customWidth="1"/>
    <col min="1796" max="1796" width="13" style="56" customWidth="1"/>
    <col min="1797" max="1797" width="13.7109375" style="56" customWidth="1"/>
    <col min="1798" max="1798" width="17.28515625" style="56" customWidth="1"/>
    <col min="1799" max="1799" width="13" style="56" customWidth="1"/>
    <col min="1800" max="1804" width="14.7109375" style="56" customWidth="1"/>
    <col min="1805" max="1805" width="21.7109375" style="56" customWidth="1"/>
    <col min="1806" max="1809" width="14.7109375" style="56" customWidth="1"/>
    <col min="1810" max="1810" width="74.140625" style="56" customWidth="1"/>
    <col min="1811" max="2048" width="9.28515625" style="56"/>
    <col min="2049" max="2049" width="8.42578125" style="56" customWidth="1"/>
    <col min="2050" max="2050" width="42.28515625" style="56" customWidth="1"/>
    <col min="2051" max="2051" width="21.5703125" style="56" customWidth="1"/>
    <col min="2052" max="2052" width="13" style="56" customWidth="1"/>
    <col min="2053" max="2053" width="13.7109375" style="56" customWidth="1"/>
    <col min="2054" max="2054" width="17.28515625" style="56" customWidth="1"/>
    <col min="2055" max="2055" width="13" style="56" customWidth="1"/>
    <col min="2056" max="2060" width="14.7109375" style="56" customWidth="1"/>
    <col min="2061" max="2061" width="21.7109375" style="56" customWidth="1"/>
    <col min="2062" max="2065" width="14.7109375" style="56" customWidth="1"/>
    <col min="2066" max="2066" width="74.140625" style="56" customWidth="1"/>
    <col min="2067" max="2304" width="9.28515625" style="56"/>
    <col min="2305" max="2305" width="8.42578125" style="56" customWidth="1"/>
    <col min="2306" max="2306" width="42.28515625" style="56" customWidth="1"/>
    <col min="2307" max="2307" width="21.5703125" style="56" customWidth="1"/>
    <col min="2308" max="2308" width="13" style="56" customWidth="1"/>
    <col min="2309" max="2309" width="13.7109375" style="56" customWidth="1"/>
    <col min="2310" max="2310" width="17.28515625" style="56" customWidth="1"/>
    <col min="2311" max="2311" width="13" style="56" customWidth="1"/>
    <col min="2312" max="2316" width="14.7109375" style="56" customWidth="1"/>
    <col min="2317" max="2317" width="21.7109375" style="56" customWidth="1"/>
    <col min="2318" max="2321" width="14.7109375" style="56" customWidth="1"/>
    <col min="2322" max="2322" width="74.140625" style="56" customWidth="1"/>
    <col min="2323" max="2560" width="9.28515625" style="56"/>
    <col min="2561" max="2561" width="8.42578125" style="56" customWidth="1"/>
    <col min="2562" max="2562" width="42.28515625" style="56" customWidth="1"/>
    <col min="2563" max="2563" width="21.5703125" style="56" customWidth="1"/>
    <col min="2564" max="2564" width="13" style="56" customWidth="1"/>
    <col min="2565" max="2565" width="13.7109375" style="56" customWidth="1"/>
    <col min="2566" max="2566" width="17.28515625" style="56" customWidth="1"/>
    <col min="2567" max="2567" width="13" style="56" customWidth="1"/>
    <col min="2568" max="2572" width="14.7109375" style="56" customWidth="1"/>
    <col min="2573" max="2573" width="21.7109375" style="56" customWidth="1"/>
    <col min="2574" max="2577" width="14.7109375" style="56" customWidth="1"/>
    <col min="2578" max="2578" width="74.140625" style="56" customWidth="1"/>
    <col min="2579" max="2816" width="9.28515625" style="56"/>
    <col min="2817" max="2817" width="8.42578125" style="56" customWidth="1"/>
    <col min="2818" max="2818" width="42.28515625" style="56" customWidth="1"/>
    <col min="2819" max="2819" width="21.5703125" style="56" customWidth="1"/>
    <col min="2820" max="2820" width="13" style="56" customWidth="1"/>
    <col min="2821" max="2821" width="13.7109375" style="56" customWidth="1"/>
    <col min="2822" max="2822" width="17.28515625" style="56" customWidth="1"/>
    <col min="2823" max="2823" width="13" style="56" customWidth="1"/>
    <col min="2824" max="2828" width="14.7109375" style="56" customWidth="1"/>
    <col min="2829" max="2829" width="21.7109375" style="56" customWidth="1"/>
    <col min="2830" max="2833" width="14.7109375" style="56" customWidth="1"/>
    <col min="2834" max="2834" width="74.140625" style="56" customWidth="1"/>
    <col min="2835" max="3072" width="9.28515625" style="56"/>
    <col min="3073" max="3073" width="8.42578125" style="56" customWidth="1"/>
    <col min="3074" max="3074" width="42.28515625" style="56" customWidth="1"/>
    <col min="3075" max="3075" width="21.5703125" style="56" customWidth="1"/>
    <col min="3076" max="3076" width="13" style="56" customWidth="1"/>
    <col min="3077" max="3077" width="13.7109375" style="56" customWidth="1"/>
    <col min="3078" max="3078" width="17.28515625" style="56" customWidth="1"/>
    <col min="3079" max="3079" width="13" style="56" customWidth="1"/>
    <col min="3080" max="3084" width="14.7109375" style="56" customWidth="1"/>
    <col min="3085" max="3085" width="21.7109375" style="56" customWidth="1"/>
    <col min="3086" max="3089" width="14.7109375" style="56" customWidth="1"/>
    <col min="3090" max="3090" width="74.140625" style="56" customWidth="1"/>
    <col min="3091" max="3328" width="9.28515625" style="56"/>
    <col min="3329" max="3329" width="8.42578125" style="56" customWidth="1"/>
    <col min="3330" max="3330" width="42.28515625" style="56" customWidth="1"/>
    <col min="3331" max="3331" width="21.5703125" style="56" customWidth="1"/>
    <col min="3332" max="3332" width="13" style="56" customWidth="1"/>
    <col min="3333" max="3333" width="13.7109375" style="56" customWidth="1"/>
    <col min="3334" max="3334" width="17.28515625" style="56" customWidth="1"/>
    <col min="3335" max="3335" width="13" style="56" customWidth="1"/>
    <col min="3336" max="3340" width="14.7109375" style="56" customWidth="1"/>
    <col min="3341" max="3341" width="21.7109375" style="56" customWidth="1"/>
    <col min="3342" max="3345" width="14.7109375" style="56" customWidth="1"/>
    <col min="3346" max="3346" width="74.140625" style="56" customWidth="1"/>
    <col min="3347" max="3584" width="9.28515625" style="56"/>
    <col min="3585" max="3585" width="8.42578125" style="56" customWidth="1"/>
    <col min="3586" max="3586" width="42.28515625" style="56" customWidth="1"/>
    <col min="3587" max="3587" width="21.5703125" style="56" customWidth="1"/>
    <col min="3588" max="3588" width="13" style="56" customWidth="1"/>
    <col min="3589" max="3589" width="13.7109375" style="56" customWidth="1"/>
    <col min="3590" max="3590" width="17.28515625" style="56" customWidth="1"/>
    <col min="3591" max="3591" width="13" style="56" customWidth="1"/>
    <col min="3592" max="3596" width="14.7109375" style="56" customWidth="1"/>
    <col min="3597" max="3597" width="21.7109375" style="56" customWidth="1"/>
    <col min="3598" max="3601" width="14.7109375" style="56" customWidth="1"/>
    <col min="3602" max="3602" width="74.140625" style="56" customWidth="1"/>
    <col min="3603" max="3840" width="9.28515625" style="56"/>
    <col min="3841" max="3841" width="8.42578125" style="56" customWidth="1"/>
    <col min="3842" max="3842" width="42.28515625" style="56" customWidth="1"/>
    <col min="3843" max="3843" width="21.5703125" style="56" customWidth="1"/>
    <col min="3844" max="3844" width="13" style="56" customWidth="1"/>
    <col min="3845" max="3845" width="13.7109375" style="56" customWidth="1"/>
    <col min="3846" max="3846" width="17.28515625" style="56" customWidth="1"/>
    <col min="3847" max="3847" width="13" style="56" customWidth="1"/>
    <col min="3848" max="3852" width="14.7109375" style="56" customWidth="1"/>
    <col min="3853" max="3853" width="21.7109375" style="56" customWidth="1"/>
    <col min="3854" max="3857" width="14.7109375" style="56" customWidth="1"/>
    <col min="3858" max="3858" width="74.140625" style="56" customWidth="1"/>
    <col min="3859" max="4096" width="9.28515625" style="56"/>
    <col min="4097" max="4097" width="8.42578125" style="56" customWidth="1"/>
    <col min="4098" max="4098" width="42.28515625" style="56" customWidth="1"/>
    <col min="4099" max="4099" width="21.5703125" style="56" customWidth="1"/>
    <col min="4100" max="4100" width="13" style="56" customWidth="1"/>
    <col min="4101" max="4101" width="13.7109375" style="56" customWidth="1"/>
    <col min="4102" max="4102" width="17.28515625" style="56" customWidth="1"/>
    <col min="4103" max="4103" width="13" style="56" customWidth="1"/>
    <col min="4104" max="4108" width="14.7109375" style="56" customWidth="1"/>
    <col min="4109" max="4109" width="21.7109375" style="56" customWidth="1"/>
    <col min="4110" max="4113" width="14.7109375" style="56" customWidth="1"/>
    <col min="4114" max="4114" width="74.140625" style="56" customWidth="1"/>
    <col min="4115" max="4352" width="9.28515625" style="56"/>
    <col min="4353" max="4353" width="8.42578125" style="56" customWidth="1"/>
    <col min="4354" max="4354" width="42.28515625" style="56" customWidth="1"/>
    <col min="4355" max="4355" width="21.5703125" style="56" customWidth="1"/>
    <col min="4356" max="4356" width="13" style="56" customWidth="1"/>
    <col min="4357" max="4357" width="13.7109375" style="56" customWidth="1"/>
    <col min="4358" max="4358" width="17.28515625" style="56" customWidth="1"/>
    <col min="4359" max="4359" width="13" style="56" customWidth="1"/>
    <col min="4360" max="4364" width="14.7109375" style="56" customWidth="1"/>
    <col min="4365" max="4365" width="21.7109375" style="56" customWidth="1"/>
    <col min="4366" max="4369" width="14.7109375" style="56" customWidth="1"/>
    <col min="4370" max="4370" width="74.140625" style="56" customWidth="1"/>
    <col min="4371" max="4608" width="9.28515625" style="56"/>
    <col min="4609" max="4609" width="8.42578125" style="56" customWidth="1"/>
    <col min="4610" max="4610" width="42.28515625" style="56" customWidth="1"/>
    <col min="4611" max="4611" width="21.5703125" style="56" customWidth="1"/>
    <col min="4612" max="4612" width="13" style="56" customWidth="1"/>
    <col min="4613" max="4613" width="13.7109375" style="56" customWidth="1"/>
    <col min="4614" max="4614" width="17.28515625" style="56" customWidth="1"/>
    <col min="4615" max="4615" width="13" style="56" customWidth="1"/>
    <col min="4616" max="4620" width="14.7109375" style="56" customWidth="1"/>
    <col min="4621" max="4621" width="21.7109375" style="56" customWidth="1"/>
    <col min="4622" max="4625" width="14.7109375" style="56" customWidth="1"/>
    <col min="4626" max="4626" width="74.140625" style="56" customWidth="1"/>
    <col min="4627" max="4864" width="9.28515625" style="56"/>
    <col min="4865" max="4865" width="8.42578125" style="56" customWidth="1"/>
    <col min="4866" max="4866" width="42.28515625" style="56" customWidth="1"/>
    <col min="4867" max="4867" width="21.5703125" style="56" customWidth="1"/>
    <col min="4868" max="4868" width="13" style="56" customWidth="1"/>
    <col min="4869" max="4869" width="13.7109375" style="56" customWidth="1"/>
    <col min="4870" max="4870" width="17.28515625" style="56" customWidth="1"/>
    <col min="4871" max="4871" width="13" style="56" customWidth="1"/>
    <col min="4872" max="4876" width="14.7109375" style="56" customWidth="1"/>
    <col min="4877" max="4877" width="21.7109375" style="56" customWidth="1"/>
    <col min="4878" max="4881" width="14.7109375" style="56" customWidth="1"/>
    <col min="4882" max="4882" width="74.140625" style="56" customWidth="1"/>
    <col min="4883" max="5120" width="9.28515625" style="56"/>
    <col min="5121" max="5121" width="8.42578125" style="56" customWidth="1"/>
    <col min="5122" max="5122" width="42.28515625" style="56" customWidth="1"/>
    <col min="5123" max="5123" width="21.5703125" style="56" customWidth="1"/>
    <col min="5124" max="5124" width="13" style="56" customWidth="1"/>
    <col min="5125" max="5125" width="13.7109375" style="56" customWidth="1"/>
    <col min="5126" max="5126" width="17.28515625" style="56" customWidth="1"/>
    <col min="5127" max="5127" width="13" style="56" customWidth="1"/>
    <col min="5128" max="5132" width="14.7109375" style="56" customWidth="1"/>
    <col min="5133" max="5133" width="21.7109375" style="56" customWidth="1"/>
    <col min="5134" max="5137" width="14.7109375" style="56" customWidth="1"/>
    <col min="5138" max="5138" width="74.140625" style="56" customWidth="1"/>
    <col min="5139" max="5376" width="9.28515625" style="56"/>
    <col min="5377" max="5377" width="8.42578125" style="56" customWidth="1"/>
    <col min="5378" max="5378" width="42.28515625" style="56" customWidth="1"/>
    <col min="5379" max="5379" width="21.5703125" style="56" customWidth="1"/>
    <col min="5380" max="5380" width="13" style="56" customWidth="1"/>
    <col min="5381" max="5381" width="13.7109375" style="56" customWidth="1"/>
    <col min="5382" max="5382" width="17.28515625" style="56" customWidth="1"/>
    <col min="5383" max="5383" width="13" style="56" customWidth="1"/>
    <col min="5384" max="5388" width="14.7109375" style="56" customWidth="1"/>
    <col min="5389" max="5389" width="21.7109375" style="56" customWidth="1"/>
    <col min="5390" max="5393" width="14.7109375" style="56" customWidth="1"/>
    <col min="5394" max="5394" width="74.140625" style="56" customWidth="1"/>
    <col min="5395" max="5632" width="9.28515625" style="56"/>
    <col min="5633" max="5633" width="8.42578125" style="56" customWidth="1"/>
    <col min="5634" max="5634" width="42.28515625" style="56" customWidth="1"/>
    <col min="5635" max="5635" width="21.5703125" style="56" customWidth="1"/>
    <col min="5636" max="5636" width="13" style="56" customWidth="1"/>
    <col min="5637" max="5637" width="13.7109375" style="56" customWidth="1"/>
    <col min="5638" max="5638" width="17.28515625" style="56" customWidth="1"/>
    <col min="5639" max="5639" width="13" style="56" customWidth="1"/>
    <col min="5640" max="5644" width="14.7109375" style="56" customWidth="1"/>
    <col min="5645" max="5645" width="21.7109375" style="56" customWidth="1"/>
    <col min="5646" max="5649" width="14.7109375" style="56" customWidth="1"/>
    <col min="5650" max="5650" width="74.140625" style="56" customWidth="1"/>
    <col min="5651" max="5888" width="9.28515625" style="56"/>
    <col min="5889" max="5889" width="8.42578125" style="56" customWidth="1"/>
    <col min="5890" max="5890" width="42.28515625" style="56" customWidth="1"/>
    <col min="5891" max="5891" width="21.5703125" style="56" customWidth="1"/>
    <col min="5892" max="5892" width="13" style="56" customWidth="1"/>
    <col min="5893" max="5893" width="13.7109375" style="56" customWidth="1"/>
    <col min="5894" max="5894" width="17.28515625" style="56" customWidth="1"/>
    <col min="5895" max="5895" width="13" style="56" customWidth="1"/>
    <col min="5896" max="5900" width="14.7109375" style="56" customWidth="1"/>
    <col min="5901" max="5901" width="21.7109375" style="56" customWidth="1"/>
    <col min="5902" max="5905" width="14.7109375" style="56" customWidth="1"/>
    <col min="5906" max="5906" width="74.140625" style="56" customWidth="1"/>
    <col min="5907" max="6144" width="9.28515625" style="56"/>
    <col min="6145" max="6145" width="8.42578125" style="56" customWidth="1"/>
    <col min="6146" max="6146" width="42.28515625" style="56" customWidth="1"/>
    <col min="6147" max="6147" width="21.5703125" style="56" customWidth="1"/>
    <col min="6148" max="6148" width="13" style="56" customWidth="1"/>
    <col min="6149" max="6149" width="13.7109375" style="56" customWidth="1"/>
    <col min="6150" max="6150" width="17.28515625" style="56" customWidth="1"/>
    <col min="6151" max="6151" width="13" style="56" customWidth="1"/>
    <col min="6152" max="6156" width="14.7109375" style="56" customWidth="1"/>
    <col min="6157" max="6157" width="21.7109375" style="56" customWidth="1"/>
    <col min="6158" max="6161" width="14.7109375" style="56" customWidth="1"/>
    <col min="6162" max="6162" width="74.140625" style="56" customWidth="1"/>
    <col min="6163" max="6400" width="9.28515625" style="56"/>
    <col min="6401" max="6401" width="8.42578125" style="56" customWidth="1"/>
    <col min="6402" max="6402" width="42.28515625" style="56" customWidth="1"/>
    <col min="6403" max="6403" width="21.5703125" style="56" customWidth="1"/>
    <col min="6404" max="6404" width="13" style="56" customWidth="1"/>
    <col min="6405" max="6405" width="13.7109375" style="56" customWidth="1"/>
    <col min="6406" max="6406" width="17.28515625" style="56" customWidth="1"/>
    <col min="6407" max="6407" width="13" style="56" customWidth="1"/>
    <col min="6408" max="6412" width="14.7109375" style="56" customWidth="1"/>
    <col min="6413" max="6413" width="21.7109375" style="56" customWidth="1"/>
    <col min="6414" max="6417" width="14.7109375" style="56" customWidth="1"/>
    <col min="6418" max="6418" width="74.140625" style="56" customWidth="1"/>
    <col min="6419" max="6656" width="9.28515625" style="56"/>
    <col min="6657" max="6657" width="8.42578125" style="56" customWidth="1"/>
    <col min="6658" max="6658" width="42.28515625" style="56" customWidth="1"/>
    <col min="6659" max="6659" width="21.5703125" style="56" customWidth="1"/>
    <col min="6660" max="6660" width="13" style="56" customWidth="1"/>
    <col min="6661" max="6661" width="13.7109375" style="56" customWidth="1"/>
    <col min="6662" max="6662" width="17.28515625" style="56" customWidth="1"/>
    <col min="6663" max="6663" width="13" style="56" customWidth="1"/>
    <col min="6664" max="6668" width="14.7109375" style="56" customWidth="1"/>
    <col min="6669" max="6669" width="21.7109375" style="56" customWidth="1"/>
    <col min="6670" max="6673" width="14.7109375" style="56" customWidth="1"/>
    <col min="6674" max="6674" width="74.140625" style="56" customWidth="1"/>
    <col min="6675" max="6912" width="9.28515625" style="56"/>
    <col min="6913" max="6913" width="8.42578125" style="56" customWidth="1"/>
    <col min="6914" max="6914" width="42.28515625" style="56" customWidth="1"/>
    <col min="6915" max="6915" width="21.5703125" style="56" customWidth="1"/>
    <col min="6916" max="6916" width="13" style="56" customWidth="1"/>
    <col min="6917" max="6917" width="13.7109375" style="56" customWidth="1"/>
    <col min="6918" max="6918" width="17.28515625" style="56" customWidth="1"/>
    <col min="6919" max="6919" width="13" style="56" customWidth="1"/>
    <col min="6920" max="6924" width="14.7109375" style="56" customWidth="1"/>
    <col min="6925" max="6925" width="21.7109375" style="56" customWidth="1"/>
    <col min="6926" max="6929" width="14.7109375" style="56" customWidth="1"/>
    <col min="6930" max="6930" width="74.140625" style="56" customWidth="1"/>
    <col min="6931" max="7168" width="9.28515625" style="56"/>
    <col min="7169" max="7169" width="8.42578125" style="56" customWidth="1"/>
    <col min="7170" max="7170" width="42.28515625" style="56" customWidth="1"/>
    <col min="7171" max="7171" width="21.5703125" style="56" customWidth="1"/>
    <col min="7172" max="7172" width="13" style="56" customWidth="1"/>
    <col min="7173" max="7173" width="13.7109375" style="56" customWidth="1"/>
    <col min="7174" max="7174" width="17.28515625" style="56" customWidth="1"/>
    <col min="7175" max="7175" width="13" style="56" customWidth="1"/>
    <col min="7176" max="7180" width="14.7109375" style="56" customWidth="1"/>
    <col min="7181" max="7181" width="21.7109375" style="56" customWidth="1"/>
    <col min="7182" max="7185" width="14.7109375" style="56" customWidth="1"/>
    <col min="7186" max="7186" width="74.140625" style="56" customWidth="1"/>
    <col min="7187" max="7424" width="9.28515625" style="56"/>
    <col min="7425" max="7425" width="8.42578125" style="56" customWidth="1"/>
    <col min="7426" max="7426" width="42.28515625" style="56" customWidth="1"/>
    <col min="7427" max="7427" width="21.5703125" style="56" customWidth="1"/>
    <col min="7428" max="7428" width="13" style="56" customWidth="1"/>
    <col min="7429" max="7429" width="13.7109375" style="56" customWidth="1"/>
    <col min="7430" max="7430" width="17.28515625" style="56" customWidth="1"/>
    <col min="7431" max="7431" width="13" style="56" customWidth="1"/>
    <col min="7432" max="7436" width="14.7109375" style="56" customWidth="1"/>
    <col min="7437" max="7437" width="21.7109375" style="56" customWidth="1"/>
    <col min="7438" max="7441" width="14.7109375" style="56" customWidth="1"/>
    <col min="7442" max="7442" width="74.140625" style="56" customWidth="1"/>
    <col min="7443" max="7680" width="9.28515625" style="56"/>
    <col min="7681" max="7681" width="8.42578125" style="56" customWidth="1"/>
    <col min="7682" max="7682" width="42.28515625" style="56" customWidth="1"/>
    <col min="7683" max="7683" width="21.5703125" style="56" customWidth="1"/>
    <col min="7684" max="7684" width="13" style="56" customWidth="1"/>
    <col min="7685" max="7685" width="13.7109375" style="56" customWidth="1"/>
    <col min="7686" max="7686" width="17.28515625" style="56" customWidth="1"/>
    <col min="7687" max="7687" width="13" style="56" customWidth="1"/>
    <col min="7688" max="7692" width="14.7109375" style="56" customWidth="1"/>
    <col min="7693" max="7693" width="21.7109375" style="56" customWidth="1"/>
    <col min="7694" max="7697" width="14.7109375" style="56" customWidth="1"/>
    <col min="7698" max="7698" width="74.140625" style="56" customWidth="1"/>
    <col min="7699" max="7936" width="9.28515625" style="56"/>
    <col min="7937" max="7937" width="8.42578125" style="56" customWidth="1"/>
    <col min="7938" max="7938" width="42.28515625" style="56" customWidth="1"/>
    <col min="7939" max="7939" width="21.5703125" style="56" customWidth="1"/>
    <col min="7940" max="7940" width="13" style="56" customWidth="1"/>
    <col min="7941" max="7941" width="13.7109375" style="56" customWidth="1"/>
    <col min="7942" max="7942" width="17.28515625" style="56" customWidth="1"/>
    <col min="7943" max="7943" width="13" style="56" customWidth="1"/>
    <col min="7944" max="7948" width="14.7109375" style="56" customWidth="1"/>
    <col min="7949" max="7949" width="21.7109375" style="56" customWidth="1"/>
    <col min="7950" max="7953" width="14.7109375" style="56" customWidth="1"/>
    <col min="7954" max="7954" width="74.140625" style="56" customWidth="1"/>
    <col min="7955" max="8192" width="9.28515625" style="56"/>
    <col min="8193" max="8193" width="8.42578125" style="56" customWidth="1"/>
    <col min="8194" max="8194" width="42.28515625" style="56" customWidth="1"/>
    <col min="8195" max="8195" width="21.5703125" style="56" customWidth="1"/>
    <col min="8196" max="8196" width="13" style="56" customWidth="1"/>
    <col min="8197" max="8197" width="13.7109375" style="56" customWidth="1"/>
    <col min="8198" max="8198" width="17.28515625" style="56" customWidth="1"/>
    <col min="8199" max="8199" width="13" style="56" customWidth="1"/>
    <col min="8200" max="8204" width="14.7109375" style="56" customWidth="1"/>
    <col min="8205" max="8205" width="21.7109375" style="56" customWidth="1"/>
    <col min="8206" max="8209" width="14.7109375" style="56" customWidth="1"/>
    <col min="8210" max="8210" width="74.140625" style="56" customWidth="1"/>
    <col min="8211" max="8448" width="9.28515625" style="56"/>
    <col min="8449" max="8449" width="8.42578125" style="56" customWidth="1"/>
    <col min="8450" max="8450" width="42.28515625" style="56" customWidth="1"/>
    <col min="8451" max="8451" width="21.5703125" style="56" customWidth="1"/>
    <col min="8452" max="8452" width="13" style="56" customWidth="1"/>
    <col min="8453" max="8453" width="13.7109375" style="56" customWidth="1"/>
    <col min="8454" max="8454" width="17.28515625" style="56" customWidth="1"/>
    <col min="8455" max="8455" width="13" style="56" customWidth="1"/>
    <col min="8456" max="8460" width="14.7109375" style="56" customWidth="1"/>
    <col min="8461" max="8461" width="21.7109375" style="56" customWidth="1"/>
    <col min="8462" max="8465" width="14.7109375" style="56" customWidth="1"/>
    <col min="8466" max="8466" width="74.140625" style="56" customWidth="1"/>
    <col min="8467" max="8704" width="9.28515625" style="56"/>
    <col min="8705" max="8705" width="8.42578125" style="56" customWidth="1"/>
    <col min="8706" max="8706" width="42.28515625" style="56" customWidth="1"/>
    <col min="8707" max="8707" width="21.5703125" style="56" customWidth="1"/>
    <col min="8708" max="8708" width="13" style="56" customWidth="1"/>
    <col min="8709" max="8709" width="13.7109375" style="56" customWidth="1"/>
    <col min="8710" max="8710" width="17.28515625" style="56" customWidth="1"/>
    <col min="8711" max="8711" width="13" style="56" customWidth="1"/>
    <col min="8712" max="8716" width="14.7109375" style="56" customWidth="1"/>
    <col min="8717" max="8717" width="21.7109375" style="56" customWidth="1"/>
    <col min="8718" max="8721" width="14.7109375" style="56" customWidth="1"/>
    <col min="8722" max="8722" width="74.140625" style="56" customWidth="1"/>
    <col min="8723" max="8960" width="9.28515625" style="56"/>
    <col min="8961" max="8961" width="8.42578125" style="56" customWidth="1"/>
    <col min="8962" max="8962" width="42.28515625" style="56" customWidth="1"/>
    <col min="8963" max="8963" width="21.5703125" style="56" customWidth="1"/>
    <col min="8964" max="8964" width="13" style="56" customWidth="1"/>
    <col min="8965" max="8965" width="13.7109375" style="56" customWidth="1"/>
    <col min="8966" max="8966" width="17.28515625" style="56" customWidth="1"/>
    <col min="8967" max="8967" width="13" style="56" customWidth="1"/>
    <col min="8968" max="8972" width="14.7109375" style="56" customWidth="1"/>
    <col min="8973" max="8973" width="21.7109375" style="56" customWidth="1"/>
    <col min="8974" max="8977" width="14.7109375" style="56" customWidth="1"/>
    <col min="8978" max="8978" width="74.140625" style="56" customWidth="1"/>
    <col min="8979" max="9216" width="9.28515625" style="56"/>
    <col min="9217" max="9217" width="8.42578125" style="56" customWidth="1"/>
    <col min="9218" max="9218" width="42.28515625" style="56" customWidth="1"/>
    <col min="9219" max="9219" width="21.5703125" style="56" customWidth="1"/>
    <col min="9220" max="9220" width="13" style="56" customWidth="1"/>
    <col min="9221" max="9221" width="13.7109375" style="56" customWidth="1"/>
    <col min="9222" max="9222" width="17.28515625" style="56" customWidth="1"/>
    <col min="9223" max="9223" width="13" style="56" customWidth="1"/>
    <col min="9224" max="9228" width="14.7109375" style="56" customWidth="1"/>
    <col min="9229" max="9229" width="21.7109375" style="56" customWidth="1"/>
    <col min="9230" max="9233" width="14.7109375" style="56" customWidth="1"/>
    <col min="9234" max="9234" width="74.140625" style="56" customWidth="1"/>
    <col min="9235" max="9472" width="9.28515625" style="56"/>
    <col min="9473" max="9473" width="8.42578125" style="56" customWidth="1"/>
    <col min="9474" max="9474" width="42.28515625" style="56" customWidth="1"/>
    <col min="9475" max="9475" width="21.5703125" style="56" customWidth="1"/>
    <col min="9476" max="9476" width="13" style="56" customWidth="1"/>
    <col min="9477" max="9477" width="13.7109375" style="56" customWidth="1"/>
    <col min="9478" max="9478" width="17.28515625" style="56" customWidth="1"/>
    <col min="9479" max="9479" width="13" style="56" customWidth="1"/>
    <col min="9480" max="9484" width="14.7109375" style="56" customWidth="1"/>
    <col min="9485" max="9485" width="21.7109375" style="56" customWidth="1"/>
    <col min="9486" max="9489" width="14.7109375" style="56" customWidth="1"/>
    <col min="9490" max="9490" width="74.140625" style="56" customWidth="1"/>
    <col min="9491" max="9728" width="9.28515625" style="56"/>
    <col min="9729" max="9729" width="8.42578125" style="56" customWidth="1"/>
    <col min="9730" max="9730" width="42.28515625" style="56" customWidth="1"/>
    <col min="9731" max="9731" width="21.5703125" style="56" customWidth="1"/>
    <col min="9732" max="9732" width="13" style="56" customWidth="1"/>
    <col min="9733" max="9733" width="13.7109375" style="56" customWidth="1"/>
    <col min="9734" max="9734" width="17.28515625" style="56" customWidth="1"/>
    <col min="9735" max="9735" width="13" style="56" customWidth="1"/>
    <col min="9736" max="9740" width="14.7109375" style="56" customWidth="1"/>
    <col min="9741" max="9741" width="21.7109375" style="56" customWidth="1"/>
    <col min="9742" max="9745" width="14.7109375" style="56" customWidth="1"/>
    <col min="9746" max="9746" width="74.140625" style="56" customWidth="1"/>
    <col min="9747" max="9984" width="9.28515625" style="56"/>
    <col min="9985" max="9985" width="8.42578125" style="56" customWidth="1"/>
    <col min="9986" max="9986" width="42.28515625" style="56" customWidth="1"/>
    <col min="9987" max="9987" width="21.5703125" style="56" customWidth="1"/>
    <col min="9988" max="9988" width="13" style="56" customWidth="1"/>
    <col min="9989" max="9989" width="13.7109375" style="56" customWidth="1"/>
    <col min="9990" max="9990" width="17.28515625" style="56" customWidth="1"/>
    <col min="9991" max="9991" width="13" style="56" customWidth="1"/>
    <col min="9992" max="9996" width="14.7109375" style="56" customWidth="1"/>
    <col min="9997" max="9997" width="21.7109375" style="56" customWidth="1"/>
    <col min="9998" max="10001" width="14.7109375" style="56" customWidth="1"/>
    <col min="10002" max="10002" width="74.140625" style="56" customWidth="1"/>
    <col min="10003" max="10240" width="9.28515625" style="56"/>
    <col min="10241" max="10241" width="8.42578125" style="56" customWidth="1"/>
    <col min="10242" max="10242" width="42.28515625" style="56" customWidth="1"/>
    <col min="10243" max="10243" width="21.5703125" style="56" customWidth="1"/>
    <col min="10244" max="10244" width="13" style="56" customWidth="1"/>
    <col min="10245" max="10245" width="13.7109375" style="56" customWidth="1"/>
    <col min="10246" max="10246" width="17.28515625" style="56" customWidth="1"/>
    <col min="10247" max="10247" width="13" style="56" customWidth="1"/>
    <col min="10248" max="10252" width="14.7109375" style="56" customWidth="1"/>
    <col min="10253" max="10253" width="21.7109375" style="56" customWidth="1"/>
    <col min="10254" max="10257" width="14.7109375" style="56" customWidth="1"/>
    <col min="10258" max="10258" width="74.140625" style="56" customWidth="1"/>
    <col min="10259" max="10496" width="9.28515625" style="56"/>
    <col min="10497" max="10497" width="8.42578125" style="56" customWidth="1"/>
    <col min="10498" max="10498" width="42.28515625" style="56" customWidth="1"/>
    <col min="10499" max="10499" width="21.5703125" style="56" customWidth="1"/>
    <col min="10500" max="10500" width="13" style="56" customWidth="1"/>
    <col min="10501" max="10501" width="13.7109375" style="56" customWidth="1"/>
    <col min="10502" max="10502" width="17.28515625" style="56" customWidth="1"/>
    <col min="10503" max="10503" width="13" style="56" customWidth="1"/>
    <col min="10504" max="10508" width="14.7109375" style="56" customWidth="1"/>
    <col min="10509" max="10509" width="21.7109375" style="56" customWidth="1"/>
    <col min="10510" max="10513" width="14.7109375" style="56" customWidth="1"/>
    <col min="10514" max="10514" width="74.140625" style="56" customWidth="1"/>
    <col min="10515" max="10752" width="9.28515625" style="56"/>
    <col min="10753" max="10753" width="8.42578125" style="56" customWidth="1"/>
    <col min="10754" max="10754" width="42.28515625" style="56" customWidth="1"/>
    <col min="10755" max="10755" width="21.5703125" style="56" customWidth="1"/>
    <col min="10756" max="10756" width="13" style="56" customWidth="1"/>
    <col min="10757" max="10757" width="13.7109375" style="56" customWidth="1"/>
    <col min="10758" max="10758" width="17.28515625" style="56" customWidth="1"/>
    <col min="10759" max="10759" width="13" style="56" customWidth="1"/>
    <col min="10760" max="10764" width="14.7109375" style="56" customWidth="1"/>
    <col min="10765" max="10765" width="21.7109375" style="56" customWidth="1"/>
    <col min="10766" max="10769" width="14.7109375" style="56" customWidth="1"/>
    <col min="10770" max="10770" width="74.140625" style="56" customWidth="1"/>
    <col min="10771" max="11008" width="9.28515625" style="56"/>
    <col min="11009" max="11009" width="8.42578125" style="56" customWidth="1"/>
    <col min="11010" max="11010" width="42.28515625" style="56" customWidth="1"/>
    <col min="11011" max="11011" width="21.5703125" style="56" customWidth="1"/>
    <col min="11012" max="11012" width="13" style="56" customWidth="1"/>
    <col min="11013" max="11013" width="13.7109375" style="56" customWidth="1"/>
    <col min="11014" max="11014" width="17.28515625" style="56" customWidth="1"/>
    <col min="11015" max="11015" width="13" style="56" customWidth="1"/>
    <col min="11016" max="11020" width="14.7109375" style="56" customWidth="1"/>
    <col min="11021" max="11021" width="21.7109375" style="56" customWidth="1"/>
    <col min="11022" max="11025" width="14.7109375" style="56" customWidth="1"/>
    <col min="11026" max="11026" width="74.140625" style="56" customWidth="1"/>
    <col min="11027" max="11264" width="9.28515625" style="56"/>
    <col min="11265" max="11265" width="8.42578125" style="56" customWidth="1"/>
    <col min="11266" max="11266" width="42.28515625" style="56" customWidth="1"/>
    <col min="11267" max="11267" width="21.5703125" style="56" customWidth="1"/>
    <col min="11268" max="11268" width="13" style="56" customWidth="1"/>
    <col min="11269" max="11269" width="13.7109375" style="56" customWidth="1"/>
    <col min="11270" max="11270" width="17.28515625" style="56" customWidth="1"/>
    <col min="11271" max="11271" width="13" style="56" customWidth="1"/>
    <col min="11272" max="11276" width="14.7109375" style="56" customWidth="1"/>
    <col min="11277" max="11277" width="21.7109375" style="56" customWidth="1"/>
    <col min="11278" max="11281" width="14.7109375" style="56" customWidth="1"/>
    <col min="11282" max="11282" width="74.140625" style="56" customWidth="1"/>
    <col min="11283" max="11520" width="9.28515625" style="56"/>
    <col min="11521" max="11521" width="8.42578125" style="56" customWidth="1"/>
    <col min="11522" max="11522" width="42.28515625" style="56" customWidth="1"/>
    <col min="11523" max="11523" width="21.5703125" style="56" customWidth="1"/>
    <col min="11524" max="11524" width="13" style="56" customWidth="1"/>
    <col min="11525" max="11525" width="13.7109375" style="56" customWidth="1"/>
    <col min="11526" max="11526" width="17.28515625" style="56" customWidth="1"/>
    <col min="11527" max="11527" width="13" style="56" customWidth="1"/>
    <col min="11528" max="11532" width="14.7109375" style="56" customWidth="1"/>
    <col min="11533" max="11533" width="21.7109375" style="56" customWidth="1"/>
    <col min="11534" max="11537" width="14.7109375" style="56" customWidth="1"/>
    <col min="11538" max="11538" width="74.140625" style="56" customWidth="1"/>
    <col min="11539" max="11776" width="9.28515625" style="56"/>
    <col min="11777" max="11777" width="8.42578125" style="56" customWidth="1"/>
    <col min="11778" max="11778" width="42.28515625" style="56" customWidth="1"/>
    <col min="11779" max="11779" width="21.5703125" style="56" customWidth="1"/>
    <col min="11780" max="11780" width="13" style="56" customWidth="1"/>
    <col min="11781" max="11781" width="13.7109375" style="56" customWidth="1"/>
    <col min="11782" max="11782" width="17.28515625" style="56" customWidth="1"/>
    <col min="11783" max="11783" width="13" style="56" customWidth="1"/>
    <col min="11784" max="11788" width="14.7109375" style="56" customWidth="1"/>
    <col min="11789" max="11789" width="21.7109375" style="56" customWidth="1"/>
    <col min="11790" max="11793" width="14.7109375" style="56" customWidth="1"/>
    <col min="11794" max="11794" width="74.140625" style="56" customWidth="1"/>
    <col min="11795" max="12032" width="9.28515625" style="56"/>
    <col min="12033" max="12033" width="8.42578125" style="56" customWidth="1"/>
    <col min="12034" max="12034" width="42.28515625" style="56" customWidth="1"/>
    <col min="12035" max="12035" width="21.5703125" style="56" customWidth="1"/>
    <col min="12036" max="12036" width="13" style="56" customWidth="1"/>
    <col min="12037" max="12037" width="13.7109375" style="56" customWidth="1"/>
    <col min="12038" max="12038" width="17.28515625" style="56" customWidth="1"/>
    <col min="12039" max="12039" width="13" style="56" customWidth="1"/>
    <col min="12040" max="12044" width="14.7109375" style="56" customWidth="1"/>
    <col min="12045" max="12045" width="21.7109375" style="56" customWidth="1"/>
    <col min="12046" max="12049" width="14.7109375" style="56" customWidth="1"/>
    <col min="12050" max="12050" width="74.140625" style="56" customWidth="1"/>
    <col min="12051" max="12288" width="9.28515625" style="56"/>
    <col min="12289" max="12289" width="8.42578125" style="56" customWidth="1"/>
    <col min="12290" max="12290" width="42.28515625" style="56" customWidth="1"/>
    <col min="12291" max="12291" width="21.5703125" style="56" customWidth="1"/>
    <col min="12292" max="12292" width="13" style="56" customWidth="1"/>
    <col min="12293" max="12293" width="13.7109375" style="56" customWidth="1"/>
    <col min="12294" max="12294" width="17.28515625" style="56" customWidth="1"/>
    <col min="12295" max="12295" width="13" style="56" customWidth="1"/>
    <col min="12296" max="12300" width="14.7109375" style="56" customWidth="1"/>
    <col min="12301" max="12301" width="21.7109375" style="56" customWidth="1"/>
    <col min="12302" max="12305" width="14.7109375" style="56" customWidth="1"/>
    <col min="12306" max="12306" width="74.140625" style="56" customWidth="1"/>
    <col min="12307" max="12544" width="9.28515625" style="56"/>
    <col min="12545" max="12545" width="8.42578125" style="56" customWidth="1"/>
    <col min="12546" max="12546" width="42.28515625" style="56" customWidth="1"/>
    <col min="12547" max="12547" width="21.5703125" style="56" customWidth="1"/>
    <col min="12548" max="12548" width="13" style="56" customWidth="1"/>
    <col min="12549" max="12549" width="13.7109375" style="56" customWidth="1"/>
    <col min="12550" max="12550" width="17.28515625" style="56" customWidth="1"/>
    <col min="12551" max="12551" width="13" style="56" customWidth="1"/>
    <col min="12552" max="12556" width="14.7109375" style="56" customWidth="1"/>
    <col min="12557" max="12557" width="21.7109375" style="56" customWidth="1"/>
    <col min="12558" max="12561" width="14.7109375" style="56" customWidth="1"/>
    <col min="12562" max="12562" width="74.140625" style="56" customWidth="1"/>
    <col min="12563" max="12800" width="9.28515625" style="56"/>
    <col min="12801" max="12801" width="8.42578125" style="56" customWidth="1"/>
    <col min="12802" max="12802" width="42.28515625" style="56" customWidth="1"/>
    <col min="12803" max="12803" width="21.5703125" style="56" customWidth="1"/>
    <col min="12804" max="12804" width="13" style="56" customWidth="1"/>
    <col min="12805" max="12805" width="13.7109375" style="56" customWidth="1"/>
    <col min="12806" max="12806" width="17.28515625" style="56" customWidth="1"/>
    <col min="12807" max="12807" width="13" style="56" customWidth="1"/>
    <col min="12808" max="12812" width="14.7109375" style="56" customWidth="1"/>
    <col min="12813" max="12813" width="21.7109375" style="56" customWidth="1"/>
    <col min="12814" max="12817" width="14.7109375" style="56" customWidth="1"/>
    <col min="12818" max="12818" width="74.140625" style="56" customWidth="1"/>
    <col min="12819" max="13056" width="9.28515625" style="56"/>
    <col min="13057" max="13057" width="8.42578125" style="56" customWidth="1"/>
    <col min="13058" max="13058" width="42.28515625" style="56" customWidth="1"/>
    <col min="13059" max="13059" width="21.5703125" style="56" customWidth="1"/>
    <col min="13060" max="13060" width="13" style="56" customWidth="1"/>
    <col min="13061" max="13061" width="13.7109375" style="56" customWidth="1"/>
    <col min="13062" max="13062" width="17.28515625" style="56" customWidth="1"/>
    <col min="13063" max="13063" width="13" style="56" customWidth="1"/>
    <col min="13064" max="13068" width="14.7109375" style="56" customWidth="1"/>
    <col min="13069" max="13069" width="21.7109375" style="56" customWidth="1"/>
    <col min="13070" max="13073" width="14.7109375" style="56" customWidth="1"/>
    <col min="13074" max="13074" width="74.140625" style="56" customWidth="1"/>
    <col min="13075" max="13312" width="9.28515625" style="56"/>
    <col min="13313" max="13313" width="8.42578125" style="56" customWidth="1"/>
    <col min="13314" max="13314" width="42.28515625" style="56" customWidth="1"/>
    <col min="13315" max="13315" width="21.5703125" style="56" customWidth="1"/>
    <col min="13316" max="13316" width="13" style="56" customWidth="1"/>
    <col min="13317" max="13317" width="13.7109375" style="56" customWidth="1"/>
    <col min="13318" max="13318" width="17.28515625" style="56" customWidth="1"/>
    <col min="13319" max="13319" width="13" style="56" customWidth="1"/>
    <col min="13320" max="13324" width="14.7109375" style="56" customWidth="1"/>
    <col min="13325" max="13325" width="21.7109375" style="56" customWidth="1"/>
    <col min="13326" max="13329" width="14.7109375" style="56" customWidth="1"/>
    <col min="13330" max="13330" width="74.140625" style="56" customWidth="1"/>
    <col min="13331" max="13568" width="9.28515625" style="56"/>
    <col min="13569" max="13569" width="8.42578125" style="56" customWidth="1"/>
    <col min="13570" max="13570" width="42.28515625" style="56" customWidth="1"/>
    <col min="13571" max="13571" width="21.5703125" style="56" customWidth="1"/>
    <col min="13572" max="13572" width="13" style="56" customWidth="1"/>
    <col min="13573" max="13573" width="13.7109375" style="56" customWidth="1"/>
    <col min="13574" max="13574" width="17.28515625" style="56" customWidth="1"/>
    <col min="13575" max="13575" width="13" style="56" customWidth="1"/>
    <col min="13576" max="13580" width="14.7109375" style="56" customWidth="1"/>
    <col min="13581" max="13581" width="21.7109375" style="56" customWidth="1"/>
    <col min="13582" max="13585" width="14.7109375" style="56" customWidth="1"/>
    <col min="13586" max="13586" width="74.140625" style="56" customWidth="1"/>
    <col min="13587" max="13824" width="9.28515625" style="56"/>
    <col min="13825" max="13825" width="8.42578125" style="56" customWidth="1"/>
    <col min="13826" max="13826" width="42.28515625" style="56" customWidth="1"/>
    <col min="13827" max="13827" width="21.5703125" style="56" customWidth="1"/>
    <col min="13828" max="13828" width="13" style="56" customWidth="1"/>
    <col min="13829" max="13829" width="13.7109375" style="56" customWidth="1"/>
    <col min="13830" max="13830" width="17.28515625" style="56" customWidth="1"/>
    <col min="13831" max="13831" width="13" style="56" customWidth="1"/>
    <col min="13832" max="13836" width="14.7109375" style="56" customWidth="1"/>
    <col min="13837" max="13837" width="21.7109375" style="56" customWidth="1"/>
    <col min="13838" max="13841" width="14.7109375" style="56" customWidth="1"/>
    <col min="13842" max="13842" width="74.140625" style="56" customWidth="1"/>
    <col min="13843" max="14080" width="9.28515625" style="56"/>
    <col min="14081" max="14081" width="8.42578125" style="56" customWidth="1"/>
    <col min="14082" max="14082" width="42.28515625" style="56" customWidth="1"/>
    <col min="14083" max="14083" width="21.5703125" style="56" customWidth="1"/>
    <col min="14084" max="14084" width="13" style="56" customWidth="1"/>
    <col min="14085" max="14085" width="13.7109375" style="56" customWidth="1"/>
    <col min="14086" max="14086" width="17.28515625" style="56" customWidth="1"/>
    <col min="14087" max="14087" width="13" style="56" customWidth="1"/>
    <col min="14088" max="14092" width="14.7109375" style="56" customWidth="1"/>
    <col min="14093" max="14093" width="21.7109375" style="56" customWidth="1"/>
    <col min="14094" max="14097" width="14.7109375" style="56" customWidth="1"/>
    <col min="14098" max="14098" width="74.140625" style="56" customWidth="1"/>
    <col min="14099" max="14336" width="9.28515625" style="56"/>
    <col min="14337" max="14337" width="8.42578125" style="56" customWidth="1"/>
    <col min="14338" max="14338" width="42.28515625" style="56" customWidth="1"/>
    <col min="14339" max="14339" width="21.5703125" style="56" customWidth="1"/>
    <col min="14340" max="14340" width="13" style="56" customWidth="1"/>
    <col min="14341" max="14341" width="13.7109375" style="56" customWidth="1"/>
    <col min="14342" max="14342" width="17.28515625" style="56" customWidth="1"/>
    <col min="14343" max="14343" width="13" style="56" customWidth="1"/>
    <col min="14344" max="14348" width="14.7109375" style="56" customWidth="1"/>
    <col min="14349" max="14349" width="21.7109375" style="56" customWidth="1"/>
    <col min="14350" max="14353" width="14.7109375" style="56" customWidth="1"/>
    <col min="14354" max="14354" width="74.140625" style="56" customWidth="1"/>
    <col min="14355" max="14592" width="9.28515625" style="56"/>
    <col min="14593" max="14593" width="8.42578125" style="56" customWidth="1"/>
    <col min="14594" max="14594" width="42.28515625" style="56" customWidth="1"/>
    <col min="14595" max="14595" width="21.5703125" style="56" customWidth="1"/>
    <col min="14596" max="14596" width="13" style="56" customWidth="1"/>
    <col min="14597" max="14597" width="13.7109375" style="56" customWidth="1"/>
    <col min="14598" max="14598" width="17.28515625" style="56" customWidth="1"/>
    <col min="14599" max="14599" width="13" style="56" customWidth="1"/>
    <col min="14600" max="14604" width="14.7109375" style="56" customWidth="1"/>
    <col min="14605" max="14605" width="21.7109375" style="56" customWidth="1"/>
    <col min="14606" max="14609" width="14.7109375" style="56" customWidth="1"/>
    <col min="14610" max="14610" width="74.140625" style="56" customWidth="1"/>
    <col min="14611" max="14848" width="9.28515625" style="56"/>
    <col min="14849" max="14849" width="8.42578125" style="56" customWidth="1"/>
    <col min="14850" max="14850" width="42.28515625" style="56" customWidth="1"/>
    <col min="14851" max="14851" width="21.5703125" style="56" customWidth="1"/>
    <col min="14852" max="14852" width="13" style="56" customWidth="1"/>
    <col min="14853" max="14853" width="13.7109375" style="56" customWidth="1"/>
    <col min="14854" max="14854" width="17.28515625" style="56" customWidth="1"/>
    <col min="14855" max="14855" width="13" style="56" customWidth="1"/>
    <col min="14856" max="14860" width="14.7109375" style="56" customWidth="1"/>
    <col min="14861" max="14861" width="21.7109375" style="56" customWidth="1"/>
    <col min="14862" max="14865" width="14.7109375" style="56" customWidth="1"/>
    <col min="14866" max="14866" width="74.140625" style="56" customWidth="1"/>
    <col min="14867" max="15104" width="9.28515625" style="56"/>
    <col min="15105" max="15105" width="8.42578125" style="56" customWidth="1"/>
    <col min="15106" max="15106" width="42.28515625" style="56" customWidth="1"/>
    <col min="15107" max="15107" width="21.5703125" style="56" customWidth="1"/>
    <col min="15108" max="15108" width="13" style="56" customWidth="1"/>
    <col min="15109" max="15109" width="13.7109375" style="56" customWidth="1"/>
    <col min="15110" max="15110" width="17.28515625" style="56" customWidth="1"/>
    <col min="15111" max="15111" width="13" style="56" customWidth="1"/>
    <col min="15112" max="15116" width="14.7109375" style="56" customWidth="1"/>
    <col min="15117" max="15117" width="21.7109375" style="56" customWidth="1"/>
    <col min="15118" max="15121" width="14.7109375" style="56" customWidth="1"/>
    <col min="15122" max="15122" width="74.140625" style="56" customWidth="1"/>
    <col min="15123" max="15360" width="9.28515625" style="56"/>
    <col min="15361" max="15361" width="8.42578125" style="56" customWidth="1"/>
    <col min="15362" max="15362" width="42.28515625" style="56" customWidth="1"/>
    <col min="15363" max="15363" width="21.5703125" style="56" customWidth="1"/>
    <col min="15364" max="15364" width="13" style="56" customWidth="1"/>
    <col min="15365" max="15365" width="13.7109375" style="56" customWidth="1"/>
    <col min="15366" max="15366" width="17.28515625" style="56" customWidth="1"/>
    <col min="15367" max="15367" width="13" style="56" customWidth="1"/>
    <col min="15368" max="15372" width="14.7109375" style="56" customWidth="1"/>
    <col min="15373" max="15373" width="21.7109375" style="56" customWidth="1"/>
    <col min="15374" max="15377" width="14.7109375" style="56" customWidth="1"/>
    <col min="15378" max="15378" width="74.140625" style="56" customWidth="1"/>
    <col min="15379" max="15616" width="9.28515625" style="56"/>
    <col min="15617" max="15617" width="8.42578125" style="56" customWidth="1"/>
    <col min="15618" max="15618" width="42.28515625" style="56" customWidth="1"/>
    <col min="15619" max="15619" width="21.5703125" style="56" customWidth="1"/>
    <col min="15620" max="15620" width="13" style="56" customWidth="1"/>
    <col min="15621" max="15621" width="13.7109375" style="56" customWidth="1"/>
    <col min="15622" max="15622" width="17.28515625" style="56" customWidth="1"/>
    <col min="15623" max="15623" width="13" style="56" customWidth="1"/>
    <col min="15624" max="15628" width="14.7109375" style="56" customWidth="1"/>
    <col min="15629" max="15629" width="21.7109375" style="56" customWidth="1"/>
    <col min="15630" max="15633" width="14.7109375" style="56" customWidth="1"/>
    <col min="15634" max="15634" width="74.140625" style="56" customWidth="1"/>
    <col min="15635" max="15872" width="9.28515625" style="56"/>
    <col min="15873" max="15873" width="8.42578125" style="56" customWidth="1"/>
    <col min="15874" max="15874" width="42.28515625" style="56" customWidth="1"/>
    <col min="15875" max="15875" width="21.5703125" style="56" customWidth="1"/>
    <col min="15876" max="15876" width="13" style="56" customWidth="1"/>
    <col min="15877" max="15877" width="13.7109375" style="56" customWidth="1"/>
    <col min="15878" max="15878" width="17.28515625" style="56" customWidth="1"/>
    <col min="15879" max="15879" width="13" style="56" customWidth="1"/>
    <col min="15880" max="15884" width="14.7109375" style="56" customWidth="1"/>
    <col min="15885" max="15885" width="21.7109375" style="56" customWidth="1"/>
    <col min="15886" max="15889" width="14.7109375" style="56" customWidth="1"/>
    <col min="15890" max="15890" width="74.140625" style="56" customWidth="1"/>
    <col min="15891" max="16128" width="9.28515625" style="56"/>
    <col min="16129" max="16129" width="8.42578125" style="56" customWidth="1"/>
    <col min="16130" max="16130" width="42.28515625" style="56" customWidth="1"/>
    <col min="16131" max="16131" width="21.5703125" style="56" customWidth="1"/>
    <col min="16132" max="16132" width="13" style="56" customWidth="1"/>
    <col min="16133" max="16133" width="13.7109375" style="56" customWidth="1"/>
    <col min="16134" max="16134" width="17.28515625" style="56" customWidth="1"/>
    <col min="16135" max="16135" width="13" style="56" customWidth="1"/>
    <col min="16136" max="16140" width="14.7109375" style="56" customWidth="1"/>
    <col min="16141" max="16141" width="21.7109375" style="56" customWidth="1"/>
    <col min="16142" max="16145" width="14.7109375" style="56" customWidth="1"/>
    <col min="16146" max="16146" width="74.140625" style="56" customWidth="1"/>
    <col min="16147" max="16384" width="9.28515625" style="56"/>
  </cols>
  <sheetData>
    <row r="1" spans="1:18" s="170" customFormat="1" ht="71.25" customHeight="1" x14ac:dyDescent="0.25">
      <c r="A1" s="204"/>
      <c r="B1" s="205"/>
      <c r="C1" s="206"/>
      <c r="D1" s="206"/>
      <c r="E1" s="206"/>
      <c r="F1" s="206"/>
      <c r="G1" s="206"/>
      <c r="H1" s="206"/>
      <c r="I1" s="207"/>
      <c r="J1" s="207"/>
      <c r="K1" s="433"/>
      <c r="O1" s="434"/>
      <c r="Q1" s="435" t="s">
        <v>526</v>
      </c>
      <c r="R1" s="435"/>
    </row>
    <row r="2" spans="1:18" s="170" customFormat="1" ht="36" customHeight="1" x14ac:dyDescent="0.25">
      <c r="A2" s="210" t="s">
        <v>257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</row>
    <row r="3" spans="1:18" s="170" customFormat="1" ht="32.25" customHeight="1" x14ac:dyDescent="0.25">
      <c r="A3" s="53" t="s">
        <v>89</v>
      </c>
      <c r="B3" s="53" t="s">
        <v>258</v>
      </c>
      <c r="C3" s="53" t="s">
        <v>7</v>
      </c>
      <c r="D3" s="53" t="s">
        <v>5</v>
      </c>
      <c r="E3" s="53"/>
      <c r="F3" s="53"/>
      <c r="G3" s="53"/>
      <c r="H3" s="276" t="s">
        <v>6</v>
      </c>
      <c r="I3" s="277"/>
      <c r="J3" s="277"/>
      <c r="K3" s="277"/>
      <c r="L3" s="277"/>
      <c r="M3" s="277"/>
      <c r="N3" s="277"/>
      <c r="O3" s="277"/>
      <c r="P3" s="277"/>
      <c r="Q3" s="278"/>
      <c r="R3" s="53" t="s">
        <v>527</v>
      </c>
    </row>
    <row r="4" spans="1:18" s="170" customFormat="1" ht="37.5" customHeight="1" x14ac:dyDescent="0.25">
      <c r="A4" s="53"/>
      <c r="B4" s="53"/>
      <c r="C4" s="53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2">
        <v>2022</v>
      </c>
      <c r="Q4" s="12" t="s">
        <v>11</v>
      </c>
      <c r="R4" s="53"/>
    </row>
    <row r="5" spans="1:18" ht="27" customHeight="1" x14ac:dyDescent="0.25">
      <c r="A5" s="34" t="s">
        <v>515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ht="27" customHeight="1" x14ac:dyDescent="0.25">
      <c r="A6" s="436" t="s">
        <v>528</v>
      </c>
      <c r="B6" s="437"/>
      <c r="C6" s="437"/>
      <c r="D6" s="437"/>
      <c r="E6" s="437"/>
      <c r="F6" s="437"/>
      <c r="G6" s="437"/>
      <c r="H6" s="437"/>
      <c r="I6" s="437"/>
      <c r="J6" s="437"/>
      <c r="K6" s="437"/>
      <c r="L6" s="437"/>
      <c r="M6" s="437"/>
      <c r="N6" s="437"/>
      <c r="O6" s="437"/>
      <c r="P6" s="437"/>
      <c r="Q6" s="437"/>
      <c r="R6" s="438"/>
    </row>
    <row r="7" spans="1:18" ht="45" customHeight="1" x14ac:dyDescent="0.25">
      <c r="A7" s="176" t="s">
        <v>181</v>
      </c>
      <c r="B7" s="42" t="s">
        <v>529</v>
      </c>
      <c r="C7" s="42" t="s">
        <v>261</v>
      </c>
      <c r="D7" s="133" t="s">
        <v>18</v>
      </c>
      <c r="E7" s="133" t="s">
        <v>409</v>
      </c>
      <c r="F7" s="133" t="s">
        <v>530</v>
      </c>
      <c r="G7" s="35">
        <v>120</v>
      </c>
      <c r="H7" s="439">
        <v>1257.5999999999999</v>
      </c>
      <c r="I7" s="439">
        <v>1420.8</v>
      </c>
      <c r="J7" s="439">
        <v>1452.9</v>
      </c>
      <c r="K7" s="439">
        <v>1366.4</v>
      </c>
      <c r="L7" s="439">
        <v>1552.5</v>
      </c>
      <c r="M7" s="439">
        <v>1792.7</v>
      </c>
      <c r="N7" s="439">
        <v>1794.9</v>
      </c>
      <c r="O7" s="439">
        <v>1794.9</v>
      </c>
      <c r="P7" s="439">
        <v>1794.9</v>
      </c>
      <c r="Q7" s="439">
        <f>SUM(H7:P7)</f>
        <v>14227.599999999999</v>
      </c>
      <c r="R7" s="43" t="s">
        <v>531</v>
      </c>
    </row>
    <row r="8" spans="1:18" ht="45" customHeight="1" x14ac:dyDescent="0.25">
      <c r="A8" s="177"/>
      <c r="B8" s="44"/>
      <c r="C8" s="44"/>
      <c r="D8" s="35">
        <v>975</v>
      </c>
      <c r="E8" s="133" t="s">
        <v>409</v>
      </c>
      <c r="F8" s="133" t="s">
        <v>530</v>
      </c>
      <c r="G8" s="35" t="s">
        <v>532</v>
      </c>
      <c r="H8" s="439">
        <v>318.60000000000002</v>
      </c>
      <c r="I8" s="439">
        <v>600.70000000000005</v>
      </c>
      <c r="J8" s="439">
        <v>513.5</v>
      </c>
      <c r="K8" s="439">
        <f>411.1+0.5</f>
        <v>411.6</v>
      </c>
      <c r="L8" s="439">
        <v>298.89999999999998</v>
      </c>
      <c r="M8" s="439">
        <v>317.5</v>
      </c>
      <c r="N8" s="439">
        <v>176.4</v>
      </c>
      <c r="O8" s="439">
        <v>176.4</v>
      </c>
      <c r="P8" s="439">
        <v>176.4</v>
      </c>
      <c r="Q8" s="439">
        <f t="shared" ref="Q8:Q40" si="0">SUM(H8:P8)</f>
        <v>2990.0000000000005</v>
      </c>
      <c r="R8" s="45"/>
    </row>
    <row r="9" spans="1:18" ht="24.95" customHeight="1" x14ac:dyDescent="0.25">
      <c r="A9" s="177"/>
      <c r="B9" s="44"/>
      <c r="C9" s="44"/>
      <c r="D9" s="392" t="s">
        <v>18</v>
      </c>
      <c r="E9" s="133" t="s">
        <v>409</v>
      </c>
      <c r="F9" s="133" t="s">
        <v>533</v>
      </c>
      <c r="G9" s="35">
        <v>120</v>
      </c>
      <c r="H9" s="439">
        <v>330.4</v>
      </c>
      <c r="I9" s="439">
        <v>342.6</v>
      </c>
      <c r="J9" s="439">
        <v>342.6</v>
      </c>
      <c r="K9" s="439">
        <v>335.6</v>
      </c>
      <c r="L9" s="439">
        <v>343.5</v>
      </c>
      <c r="M9" s="439">
        <v>360.3</v>
      </c>
      <c r="N9" s="439">
        <v>339.4</v>
      </c>
      <c r="O9" s="439">
        <v>339.4</v>
      </c>
      <c r="P9" s="439">
        <v>339.4</v>
      </c>
      <c r="Q9" s="439">
        <f t="shared" si="0"/>
        <v>3073.2000000000003</v>
      </c>
      <c r="R9" s="440"/>
    </row>
    <row r="10" spans="1:18" ht="24.95" customHeight="1" x14ac:dyDescent="0.25">
      <c r="A10" s="177"/>
      <c r="B10" s="44"/>
      <c r="C10" s="44"/>
      <c r="D10" s="392" t="s">
        <v>18</v>
      </c>
      <c r="E10" s="133" t="s">
        <v>409</v>
      </c>
      <c r="F10" s="133" t="s">
        <v>534</v>
      </c>
      <c r="G10" s="35">
        <v>120</v>
      </c>
      <c r="H10" s="439"/>
      <c r="I10" s="439"/>
      <c r="J10" s="439"/>
      <c r="K10" s="439"/>
      <c r="L10" s="439"/>
      <c r="M10" s="439">
        <v>36.4</v>
      </c>
      <c r="N10" s="439"/>
      <c r="O10" s="439"/>
      <c r="P10" s="439">
        <f t="shared" ref="P10:P40" si="1">O10</f>
        <v>0</v>
      </c>
      <c r="Q10" s="439">
        <f t="shared" si="0"/>
        <v>36.4</v>
      </c>
      <c r="R10" s="440"/>
    </row>
    <row r="11" spans="1:18" ht="24.95" customHeight="1" x14ac:dyDescent="0.25">
      <c r="A11" s="177"/>
      <c r="B11" s="44"/>
      <c r="C11" s="44"/>
      <c r="D11" s="392" t="s">
        <v>18</v>
      </c>
      <c r="E11" s="133" t="s">
        <v>409</v>
      </c>
      <c r="F11" s="133" t="s">
        <v>535</v>
      </c>
      <c r="G11" s="35">
        <v>120</v>
      </c>
      <c r="H11" s="439"/>
      <c r="I11" s="439"/>
      <c r="J11" s="439"/>
      <c r="K11" s="439"/>
      <c r="L11" s="439">
        <v>96.2</v>
      </c>
      <c r="M11" s="439"/>
      <c r="N11" s="439"/>
      <c r="O11" s="439"/>
      <c r="P11" s="439">
        <f t="shared" si="1"/>
        <v>0</v>
      </c>
      <c r="Q11" s="439">
        <f t="shared" si="0"/>
        <v>96.2</v>
      </c>
      <c r="R11" s="440"/>
    </row>
    <row r="12" spans="1:18" ht="41.45" customHeight="1" x14ac:dyDescent="0.25">
      <c r="A12" s="177"/>
      <c r="B12" s="44"/>
      <c r="C12" s="44"/>
      <c r="D12" s="35">
        <v>975</v>
      </c>
      <c r="E12" s="133" t="s">
        <v>409</v>
      </c>
      <c r="F12" s="133" t="s">
        <v>536</v>
      </c>
      <c r="G12" s="35">
        <v>120</v>
      </c>
      <c r="H12" s="439"/>
      <c r="I12" s="439"/>
      <c r="J12" s="439"/>
      <c r="K12" s="439"/>
      <c r="L12" s="439">
        <v>12.8</v>
      </c>
      <c r="M12" s="439">
        <v>3.8</v>
      </c>
      <c r="N12" s="439"/>
      <c r="O12" s="439"/>
      <c r="P12" s="439">
        <f t="shared" si="1"/>
        <v>0</v>
      </c>
      <c r="Q12" s="439">
        <f t="shared" si="0"/>
        <v>16.600000000000001</v>
      </c>
      <c r="R12" s="440"/>
    </row>
    <row r="13" spans="1:18" ht="46.9" customHeight="1" x14ac:dyDescent="0.25">
      <c r="A13" s="180"/>
      <c r="B13" s="77"/>
      <c r="C13" s="77"/>
      <c r="D13" s="35">
        <v>975</v>
      </c>
      <c r="E13" s="133" t="s">
        <v>409</v>
      </c>
      <c r="F13" s="133" t="s">
        <v>537</v>
      </c>
      <c r="G13" s="35">
        <v>120</v>
      </c>
      <c r="H13" s="439"/>
      <c r="I13" s="439"/>
      <c r="J13" s="439"/>
      <c r="K13" s="439"/>
      <c r="L13" s="439">
        <v>55.9</v>
      </c>
      <c r="M13" s="439">
        <v>18.100000000000001</v>
      </c>
      <c r="N13" s="439"/>
      <c r="O13" s="439"/>
      <c r="P13" s="439">
        <f t="shared" si="1"/>
        <v>0</v>
      </c>
      <c r="Q13" s="439">
        <f t="shared" si="0"/>
        <v>74</v>
      </c>
      <c r="R13" s="440"/>
    </row>
    <row r="14" spans="1:18" ht="45" customHeight="1" x14ac:dyDescent="0.25">
      <c r="A14" s="385" t="s">
        <v>538</v>
      </c>
      <c r="B14" s="390" t="s">
        <v>539</v>
      </c>
      <c r="C14" s="31" t="s">
        <v>540</v>
      </c>
      <c r="D14" s="133" t="s">
        <v>18</v>
      </c>
      <c r="E14" s="133" t="s">
        <v>409</v>
      </c>
      <c r="F14" s="133" t="s">
        <v>541</v>
      </c>
      <c r="G14" s="35">
        <v>110</v>
      </c>
      <c r="H14" s="439">
        <v>623.6</v>
      </c>
      <c r="I14" s="439">
        <v>623.6</v>
      </c>
      <c r="J14" s="439">
        <v>623.6</v>
      </c>
      <c r="K14" s="439">
        <v>610</v>
      </c>
      <c r="L14" s="439">
        <f>623.6</f>
        <v>623.6</v>
      </c>
      <c r="M14" s="439">
        <v>623.6</v>
      </c>
      <c r="N14" s="439">
        <v>623.6</v>
      </c>
      <c r="O14" s="439">
        <v>623.6</v>
      </c>
      <c r="P14" s="439">
        <f t="shared" si="1"/>
        <v>623.6</v>
      </c>
      <c r="Q14" s="439">
        <f t="shared" si="0"/>
        <v>5598.8000000000011</v>
      </c>
      <c r="R14" s="251" t="s">
        <v>542</v>
      </c>
    </row>
    <row r="15" spans="1:18" ht="24.95" customHeight="1" x14ac:dyDescent="0.25">
      <c r="A15" s="253" t="s">
        <v>543</v>
      </c>
      <c r="B15" s="53" t="s">
        <v>544</v>
      </c>
      <c r="C15" s="53" t="s">
        <v>545</v>
      </c>
      <c r="D15" s="133" t="s">
        <v>22</v>
      </c>
      <c r="E15" s="133" t="s">
        <v>409</v>
      </c>
      <c r="F15" s="133" t="s">
        <v>546</v>
      </c>
      <c r="G15" s="35">
        <v>110</v>
      </c>
      <c r="H15" s="441"/>
      <c r="I15" s="441"/>
      <c r="J15" s="441"/>
      <c r="K15" s="441"/>
      <c r="L15" s="441">
        <v>564.29999999999995</v>
      </c>
      <c r="M15" s="441"/>
      <c r="N15" s="441"/>
      <c r="O15" s="441"/>
      <c r="P15" s="439">
        <f t="shared" si="1"/>
        <v>0</v>
      </c>
      <c r="Q15" s="439">
        <f t="shared" si="0"/>
        <v>564.29999999999995</v>
      </c>
      <c r="R15" s="34" t="s">
        <v>547</v>
      </c>
    </row>
    <row r="16" spans="1:18" ht="24.95" customHeight="1" x14ac:dyDescent="0.25">
      <c r="A16" s="253"/>
      <c r="B16" s="53"/>
      <c r="C16" s="53"/>
      <c r="D16" s="133" t="s">
        <v>22</v>
      </c>
      <c r="E16" s="133" t="s">
        <v>409</v>
      </c>
      <c r="F16" s="133" t="s">
        <v>541</v>
      </c>
      <c r="G16" s="35">
        <v>110</v>
      </c>
      <c r="H16" s="441">
        <v>13131.6</v>
      </c>
      <c r="I16" s="441">
        <v>13815.5</v>
      </c>
      <c r="J16" s="441">
        <v>14161.8</v>
      </c>
      <c r="K16" s="441">
        <v>14410.6</v>
      </c>
      <c r="L16" s="441">
        <f>11061.4+19+3328.3</f>
        <v>14408.7</v>
      </c>
      <c r="M16" s="441">
        <v>15224.3</v>
      </c>
      <c r="N16" s="441">
        <v>14940.6</v>
      </c>
      <c r="O16" s="441">
        <v>14940.6</v>
      </c>
      <c r="P16" s="439">
        <f t="shared" si="1"/>
        <v>14940.6</v>
      </c>
      <c r="Q16" s="439">
        <f t="shared" si="0"/>
        <v>129974.30000000002</v>
      </c>
      <c r="R16" s="34"/>
    </row>
    <row r="17" spans="1:18" ht="24.95" customHeight="1" x14ac:dyDescent="0.25">
      <c r="A17" s="253"/>
      <c r="B17" s="53"/>
      <c r="C17" s="53"/>
      <c r="D17" s="133" t="s">
        <v>22</v>
      </c>
      <c r="E17" s="133" t="s">
        <v>409</v>
      </c>
      <c r="F17" s="133" t="s">
        <v>548</v>
      </c>
      <c r="G17" s="35">
        <v>110</v>
      </c>
      <c r="H17" s="441"/>
      <c r="I17" s="441">
        <v>9.6999999999999993</v>
      </c>
      <c r="J17" s="441">
        <v>10.9</v>
      </c>
      <c r="K17" s="441">
        <v>12.4</v>
      </c>
      <c r="L17" s="441">
        <v>52.5</v>
      </c>
      <c r="M17" s="441">
        <v>130.5</v>
      </c>
      <c r="N17" s="441">
        <v>125.1</v>
      </c>
      <c r="O17" s="441">
        <v>125.1</v>
      </c>
      <c r="P17" s="441">
        <v>125.1</v>
      </c>
      <c r="Q17" s="439">
        <f t="shared" si="0"/>
        <v>591.30000000000007</v>
      </c>
      <c r="R17" s="34"/>
    </row>
    <row r="18" spans="1:18" ht="39.6" customHeight="1" x14ac:dyDescent="0.25">
      <c r="A18" s="253"/>
      <c r="B18" s="53"/>
      <c r="C18" s="53"/>
      <c r="D18" s="133" t="s">
        <v>22</v>
      </c>
      <c r="E18" s="133" t="s">
        <v>409</v>
      </c>
      <c r="F18" s="133" t="s">
        <v>549</v>
      </c>
      <c r="G18" s="35">
        <v>110</v>
      </c>
      <c r="H18" s="441"/>
      <c r="I18" s="441"/>
      <c r="J18" s="441"/>
      <c r="K18" s="441"/>
      <c r="L18" s="441"/>
      <c r="M18" s="441">
        <v>8.9</v>
      </c>
      <c r="N18" s="441">
        <v>83.6</v>
      </c>
      <c r="O18" s="441">
        <v>0</v>
      </c>
      <c r="P18" s="439">
        <v>0</v>
      </c>
      <c r="Q18" s="439">
        <f t="shared" si="0"/>
        <v>92.5</v>
      </c>
      <c r="R18" s="34"/>
    </row>
    <row r="19" spans="1:18" ht="24.95" customHeight="1" x14ac:dyDescent="0.25">
      <c r="A19" s="253"/>
      <c r="B19" s="53"/>
      <c r="C19" s="53"/>
      <c r="D19" s="133" t="s">
        <v>22</v>
      </c>
      <c r="E19" s="133" t="s">
        <v>409</v>
      </c>
      <c r="F19" s="133" t="s">
        <v>550</v>
      </c>
      <c r="G19" s="35">
        <v>110</v>
      </c>
      <c r="H19" s="441"/>
      <c r="I19" s="441"/>
      <c r="J19" s="441"/>
      <c r="K19" s="441"/>
      <c r="L19" s="441"/>
      <c r="M19" s="441">
        <v>137.6</v>
      </c>
      <c r="N19" s="441"/>
      <c r="O19" s="441"/>
      <c r="P19" s="439"/>
      <c r="Q19" s="439">
        <f t="shared" si="0"/>
        <v>137.6</v>
      </c>
      <c r="R19" s="34"/>
    </row>
    <row r="20" spans="1:18" ht="24.95" customHeight="1" x14ac:dyDescent="0.25">
      <c r="A20" s="253"/>
      <c r="B20" s="53"/>
      <c r="C20" s="53"/>
      <c r="D20" s="133" t="s">
        <v>22</v>
      </c>
      <c r="E20" s="133" t="s">
        <v>409</v>
      </c>
      <c r="F20" s="133" t="s">
        <v>541</v>
      </c>
      <c r="G20" s="35">
        <v>850</v>
      </c>
      <c r="H20" s="441">
        <v>0</v>
      </c>
      <c r="I20" s="441">
        <v>0</v>
      </c>
      <c r="J20" s="441">
        <v>0</v>
      </c>
      <c r="K20" s="441">
        <v>21.8</v>
      </c>
      <c r="L20" s="441">
        <v>0.01</v>
      </c>
      <c r="M20" s="441"/>
      <c r="N20" s="441"/>
      <c r="O20" s="441"/>
      <c r="P20" s="439">
        <f t="shared" si="1"/>
        <v>0</v>
      </c>
      <c r="Q20" s="439">
        <f t="shared" si="0"/>
        <v>21.810000000000002</v>
      </c>
      <c r="R20" s="34"/>
    </row>
    <row r="21" spans="1:18" ht="24.95" customHeight="1" x14ac:dyDescent="0.25">
      <c r="A21" s="253"/>
      <c r="B21" s="53"/>
      <c r="C21" s="53"/>
      <c r="D21" s="133" t="s">
        <v>22</v>
      </c>
      <c r="E21" s="133" t="s">
        <v>409</v>
      </c>
      <c r="F21" s="133" t="s">
        <v>541</v>
      </c>
      <c r="G21" s="35">
        <v>240</v>
      </c>
      <c r="H21" s="441">
        <v>1021.5</v>
      </c>
      <c r="I21" s="441">
        <v>1111.2</v>
      </c>
      <c r="J21" s="441">
        <v>1144</v>
      </c>
      <c r="K21" s="441">
        <v>927.7</v>
      </c>
      <c r="L21" s="441">
        <v>969.6</v>
      </c>
      <c r="M21" s="441">
        <v>1242.5</v>
      </c>
      <c r="N21" s="441">
        <v>995.3</v>
      </c>
      <c r="O21" s="441">
        <v>995.3</v>
      </c>
      <c r="P21" s="441">
        <v>995.3</v>
      </c>
      <c r="Q21" s="439">
        <f t="shared" si="0"/>
        <v>9402.4</v>
      </c>
      <c r="R21" s="34"/>
    </row>
    <row r="22" spans="1:18" ht="24.95" customHeight="1" x14ac:dyDescent="0.25">
      <c r="A22" s="253" t="s">
        <v>551</v>
      </c>
      <c r="B22" s="34" t="s">
        <v>552</v>
      </c>
      <c r="C22" s="34" t="s">
        <v>553</v>
      </c>
      <c r="D22" s="133" t="s">
        <v>18</v>
      </c>
      <c r="E22" s="133" t="s">
        <v>409</v>
      </c>
      <c r="F22" s="133" t="s">
        <v>541</v>
      </c>
      <c r="G22" s="35">
        <v>110</v>
      </c>
      <c r="H22" s="441">
        <f>2965-H14</f>
        <v>2341.4</v>
      </c>
      <c r="I22" s="441">
        <f>3154-I14</f>
        <v>2530.4</v>
      </c>
      <c r="J22" s="441">
        <f>3155.8-J14</f>
        <v>2532.2000000000003</v>
      </c>
      <c r="K22" s="441">
        <f>4414.9-K14</f>
        <v>3804.8999999999996</v>
      </c>
      <c r="L22" s="441">
        <f>4501.5-L14</f>
        <v>3877.9</v>
      </c>
      <c r="M22" s="441">
        <f>4633.1-M14</f>
        <v>4009.5000000000005</v>
      </c>
      <c r="N22" s="441">
        <f>4946.7-N14</f>
        <v>4323.0999999999995</v>
      </c>
      <c r="O22" s="441">
        <f>4946.7-O14</f>
        <v>4323.0999999999995</v>
      </c>
      <c r="P22" s="441">
        <f>4946.7-P14</f>
        <v>4323.0999999999995</v>
      </c>
      <c r="Q22" s="439">
        <f t="shared" si="0"/>
        <v>32065.599999999995</v>
      </c>
      <c r="R22" s="34" t="s">
        <v>554</v>
      </c>
    </row>
    <row r="23" spans="1:18" ht="24.95" customHeight="1" x14ac:dyDescent="0.25">
      <c r="A23" s="253"/>
      <c r="B23" s="34"/>
      <c r="C23" s="34"/>
      <c r="D23" s="133" t="s">
        <v>18</v>
      </c>
      <c r="E23" s="133" t="s">
        <v>409</v>
      </c>
      <c r="F23" s="133" t="s">
        <v>541</v>
      </c>
      <c r="G23" s="35">
        <v>240</v>
      </c>
      <c r="H23" s="441">
        <v>452.8</v>
      </c>
      <c r="I23" s="441">
        <v>540.79999999999995</v>
      </c>
      <c r="J23" s="441">
        <v>696.6</v>
      </c>
      <c r="K23" s="441">
        <v>1035.5</v>
      </c>
      <c r="L23" s="441">
        <v>708.9</v>
      </c>
      <c r="M23" s="441">
        <f>374+50</f>
        <v>424</v>
      </c>
      <c r="N23" s="441">
        <f>249.9+83.2</f>
        <v>333.1</v>
      </c>
      <c r="O23" s="441">
        <v>249.9</v>
      </c>
      <c r="P23" s="441">
        <v>249.9</v>
      </c>
      <c r="Q23" s="439">
        <f t="shared" si="0"/>
        <v>4691.4999999999991</v>
      </c>
      <c r="R23" s="34"/>
    </row>
    <row r="24" spans="1:18" ht="24.95" customHeight="1" x14ac:dyDescent="0.25">
      <c r="A24" s="253"/>
      <c r="B24" s="34"/>
      <c r="C24" s="34"/>
      <c r="D24" s="133" t="s">
        <v>18</v>
      </c>
      <c r="E24" s="133" t="s">
        <v>409</v>
      </c>
      <c r="F24" s="133" t="s">
        <v>548</v>
      </c>
      <c r="G24" s="35">
        <v>110</v>
      </c>
      <c r="H24" s="441">
        <v>17.100000000000001</v>
      </c>
      <c r="I24" s="441">
        <v>29.8</v>
      </c>
      <c r="J24" s="441">
        <v>46.6</v>
      </c>
      <c r="K24" s="441">
        <v>58.6</v>
      </c>
      <c r="L24" s="441">
        <v>84.9</v>
      </c>
      <c r="M24" s="441">
        <v>136</v>
      </c>
      <c r="N24" s="441">
        <v>115.1</v>
      </c>
      <c r="O24" s="441">
        <v>115.1</v>
      </c>
      <c r="P24" s="441">
        <v>115.1</v>
      </c>
      <c r="Q24" s="439">
        <f t="shared" si="0"/>
        <v>718.30000000000007</v>
      </c>
      <c r="R24" s="34"/>
    </row>
    <row r="25" spans="1:18" ht="24.95" customHeight="1" x14ac:dyDescent="0.25">
      <c r="A25" s="253"/>
      <c r="B25" s="34"/>
      <c r="C25" s="34"/>
      <c r="D25" s="133" t="s">
        <v>18</v>
      </c>
      <c r="E25" s="133" t="s">
        <v>409</v>
      </c>
      <c r="F25" s="133" t="s">
        <v>555</v>
      </c>
      <c r="G25" s="35">
        <v>110</v>
      </c>
      <c r="H25" s="441">
        <v>41.5</v>
      </c>
      <c r="I25" s="441">
        <v>4.4000000000000004</v>
      </c>
      <c r="J25" s="441"/>
      <c r="K25" s="441"/>
      <c r="L25" s="441"/>
      <c r="M25" s="441"/>
      <c r="N25" s="441"/>
      <c r="O25" s="441"/>
      <c r="P25" s="439">
        <f t="shared" si="1"/>
        <v>0</v>
      </c>
      <c r="Q25" s="439">
        <f t="shared" si="0"/>
        <v>45.9</v>
      </c>
      <c r="R25" s="34"/>
    </row>
    <row r="26" spans="1:18" ht="24.95" customHeight="1" x14ac:dyDescent="0.25">
      <c r="A26" s="253"/>
      <c r="B26" s="34"/>
      <c r="C26" s="34"/>
      <c r="D26" s="133" t="s">
        <v>18</v>
      </c>
      <c r="E26" s="133" t="s">
        <v>409</v>
      </c>
      <c r="F26" s="133" t="s">
        <v>550</v>
      </c>
      <c r="G26" s="35">
        <v>110</v>
      </c>
      <c r="H26" s="441">
        <v>0.6</v>
      </c>
      <c r="I26" s="441"/>
      <c r="J26" s="441"/>
      <c r="K26" s="441"/>
      <c r="L26" s="441"/>
      <c r="M26" s="441">
        <v>52.2</v>
      </c>
      <c r="N26" s="441"/>
      <c r="O26" s="441"/>
      <c r="P26" s="439">
        <f t="shared" si="1"/>
        <v>0</v>
      </c>
      <c r="Q26" s="439">
        <f t="shared" si="0"/>
        <v>52.800000000000004</v>
      </c>
      <c r="R26" s="34"/>
    </row>
    <row r="27" spans="1:18" ht="37.9" customHeight="1" x14ac:dyDescent="0.25">
      <c r="A27" s="253"/>
      <c r="B27" s="34"/>
      <c r="C27" s="34"/>
      <c r="D27" s="133" t="s">
        <v>18</v>
      </c>
      <c r="E27" s="133" t="s">
        <v>409</v>
      </c>
      <c r="F27" s="133" t="s">
        <v>549</v>
      </c>
      <c r="G27" s="35">
        <v>110</v>
      </c>
      <c r="H27" s="441"/>
      <c r="I27" s="441"/>
      <c r="J27" s="441"/>
      <c r="K27" s="441"/>
      <c r="L27" s="441"/>
      <c r="M27" s="441">
        <v>1.3</v>
      </c>
      <c r="N27" s="441">
        <v>12.5</v>
      </c>
      <c r="O27" s="441">
        <v>0</v>
      </c>
      <c r="P27" s="439">
        <v>0</v>
      </c>
      <c r="Q27" s="439">
        <f t="shared" si="0"/>
        <v>13.8</v>
      </c>
      <c r="R27" s="34"/>
    </row>
    <row r="28" spans="1:18" ht="24.6" customHeight="1" x14ac:dyDescent="0.25">
      <c r="A28" s="253"/>
      <c r="B28" s="34"/>
      <c r="C28" s="34"/>
      <c r="D28" s="133" t="s">
        <v>18</v>
      </c>
      <c r="E28" s="133" t="s">
        <v>409</v>
      </c>
      <c r="F28" s="133" t="s">
        <v>541</v>
      </c>
      <c r="G28" s="35">
        <v>350</v>
      </c>
      <c r="H28" s="441"/>
      <c r="I28" s="441"/>
      <c r="J28" s="441">
        <v>178.1</v>
      </c>
      <c r="K28" s="441">
        <v>228.1</v>
      </c>
      <c r="L28" s="441">
        <v>209.8</v>
      </c>
      <c r="M28" s="441">
        <v>280</v>
      </c>
      <c r="N28" s="441">
        <v>200</v>
      </c>
      <c r="O28" s="441">
        <v>200</v>
      </c>
      <c r="P28" s="441">
        <v>200</v>
      </c>
      <c r="Q28" s="439">
        <f t="shared" si="0"/>
        <v>1496</v>
      </c>
      <c r="R28" s="34"/>
    </row>
    <row r="29" spans="1:18" ht="24.95" customHeight="1" x14ac:dyDescent="0.25">
      <c r="A29" s="253"/>
      <c r="B29" s="34"/>
      <c r="C29" s="34"/>
      <c r="D29" s="133" t="s">
        <v>18</v>
      </c>
      <c r="E29" s="133" t="s">
        <v>409</v>
      </c>
      <c r="F29" s="133" t="s">
        <v>541</v>
      </c>
      <c r="G29" s="35">
        <v>360</v>
      </c>
      <c r="H29" s="441"/>
      <c r="I29" s="441"/>
      <c r="J29" s="441">
        <v>102</v>
      </c>
      <c r="K29" s="441">
        <v>70</v>
      </c>
      <c r="L29" s="441">
        <v>100</v>
      </c>
      <c r="M29" s="441"/>
      <c r="N29" s="441"/>
      <c r="O29" s="441"/>
      <c r="P29" s="439">
        <f t="shared" si="1"/>
        <v>0</v>
      </c>
      <c r="Q29" s="439">
        <f t="shared" si="0"/>
        <v>272</v>
      </c>
      <c r="R29" s="34"/>
    </row>
    <row r="30" spans="1:18" ht="24.95" customHeight="1" x14ac:dyDescent="0.25">
      <c r="A30" s="253"/>
      <c r="B30" s="34"/>
      <c r="C30" s="34"/>
      <c r="D30" s="133" t="s">
        <v>18</v>
      </c>
      <c r="E30" s="133" t="s">
        <v>409</v>
      </c>
      <c r="F30" s="133" t="s">
        <v>541</v>
      </c>
      <c r="G30" s="35">
        <v>850</v>
      </c>
      <c r="H30" s="441"/>
      <c r="I30" s="441"/>
      <c r="J30" s="441"/>
      <c r="K30" s="441">
        <v>10.1</v>
      </c>
      <c r="L30" s="441"/>
      <c r="M30" s="441">
        <v>0.1</v>
      </c>
      <c r="N30" s="441"/>
      <c r="O30" s="441"/>
      <c r="P30" s="439">
        <f t="shared" si="1"/>
        <v>0</v>
      </c>
      <c r="Q30" s="439">
        <f t="shared" si="0"/>
        <v>10.199999999999999</v>
      </c>
      <c r="R30" s="34"/>
    </row>
    <row r="31" spans="1:18" ht="42.6" customHeight="1" x14ac:dyDescent="0.25">
      <c r="A31" s="253"/>
      <c r="B31" s="34"/>
      <c r="C31" s="34"/>
      <c r="D31" s="133" t="s">
        <v>18</v>
      </c>
      <c r="E31" s="133" t="s">
        <v>409</v>
      </c>
      <c r="F31" s="133" t="s">
        <v>546</v>
      </c>
      <c r="G31" s="35">
        <v>110</v>
      </c>
      <c r="H31" s="441"/>
      <c r="I31" s="441"/>
      <c r="J31" s="441"/>
      <c r="K31" s="441"/>
      <c r="L31" s="441">
        <v>164.2</v>
      </c>
      <c r="M31" s="441"/>
      <c r="N31" s="441"/>
      <c r="O31" s="441"/>
      <c r="P31" s="439">
        <f t="shared" si="1"/>
        <v>0</v>
      </c>
      <c r="Q31" s="439">
        <f t="shared" si="0"/>
        <v>164.2</v>
      </c>
      <c r="R31" s="34"/>
    </row>
    <row r="32" spans="1:18" ht="24.95" customHeight="1" x14ac:dyDescent="0.25">
      <c r="A32" s="253"/>
      <c r="B32" s="34"/>
      <c r="C32" s="34"/>
      <c r="D32" s="133" t="s">
        <v>18</v>
      </c>
      <c r="E32" s="133" t="s">
        <v>409</v>
      </c>
      <c r="F32" s="133" t="s">
        <v>556</v>
      </c>
      <c r="G32" s="35">
        <v>110</v>
      </c>
      <c r="H32" s="441">
        <v>0</v>
      </c>
      <c r="I32" s="441">
        <v>0</v>
      </c>
      <c r="J32" s="441">
        <v>0</v>
      </c>
      <c r="K32" s="441">
        <v>210.1</v>
      </c>
      <c r="L32" s="441"/>
      <c r="M32" s="441">
        <v>0</v>
      </c>
      <c r="N32" s="441">
        <v>0</v>
      </c>
      <c r="O32" s="441">
        <v>0</v>
      </c>
      <c r="P32" s="439">
        <f t="shared" si="1"/>
        <v>0</v>
      </c>
      <c r="Q32" s="439">
        <f t="shared" si="0"/>
        <v>210.1</v>
      </c>
      <c r="R32" s="34"/>
    </row>
    <row r="33" spans="1:18" ht="48.6" customHeight="1" x14ac:dyDescent="0.25">
      <c r="A33" s="240" t="s">
        <v>557</v>
      </c>
      <c r="B33" s="42" t="s">
        <v>558</v>
      </c>
      <c r="C33" s="42" t="s">
        <v>559</v>
      </c>
      <c r="D33" s="133" t="s">
        <v>18</v>
      </c>
      <c r="E33" s="133" t="s">
        <v>409</v>
      </c>
      <c r="F33" s="133" t="s">
        <v>541</v>
      </c>
      <c r="G33" s="35">
        <v>110</v>
      </c>
      <c r="H33" s="441"/>
      <c r="I33" s="441"/>
      <c r="J33" s="441"/>
      <c r="K33" s="441"/>
      <c r="L33" s="441"/>
      <c r="M33" s="441">
        <v>2933.4</v>
      </c>
      <c r="N33" s="441">
        <v>7518.5</v>
      </c>
      <c r="O33" s="441">
        <f>N33</f>
        <v>7518.5</v>
      </c>
      <c r="P33" s="439">
        <f t="shared" si="1"/>
        <v>7518.5</v>
      </c>
      <c r="Q33" s="439">
        <f t="shared" si="0"/>
        <v>25488.9</v>
      </c>
      <c r="R33" s="34"/>
    </row>
    <row r="34" spans="1:18" ht="48.6" customHeight="1" x14ac:dyDescent="0.25">
      <c r="A34" s="442"/>
      <c r="B34" s="44"/>
      <c r="C34" s="44"/>
      <c r="D34" s="133" t="s">
        <v>18</v>
      </c>
      <c r="E34" s="133" t="s">
        <v>409</v>
      </c>
      <c r="F34" s="133" t="s">
        <v>549</v>
      </c>
      <c r="G34" s="35">
        <v>110</v>
      </c>
      <c r="H34" s="441"/>
      <c r="I34" s="441"/>
      <c r="J34" s="441"/>
      <c r="K34" s="441"/>
      <c r="L34" s="441"/>
      <c r="M34" s="441">
        <v>24</v>
      </c>
      <c r="N34" s="441">
        <v>217.4</v>
      </c>
      <c r="O34" s="441"/>
      <c r="P34" s="439"/>
      <c r="Q34" s="439">
        <f t="shared" si="0"/>
        <v>241.4</v>
      </c>
      <c r="R34" s="34"/>
    </row>
    <row r="35" spans="1:18" ht="48.6" customHeight="1" x14ac:dyDescent="0.25">
      <c r="A35" s="442"/>
      <c r="B35" s="44"/>
      <c r="C35" s="44"/>
      <c r="D35" s="133" t="s">
        <v>18</v>
      </c>
      <c r="E35" s="133" t="s">
        <v>409</v>
      </c>
      <c r="F35" s="133" t="s">
        <v>560</v>
      </c>
      <c r="G35" s="35">
        <v>110</v>
      </c>
      <c r="H35" s="441"/>
      <c r="I35" s="441"/>
      <c r="J35" s="441"/>
      <c r="K35" s="441"/>
      <c r="L35" s="441"/>
      <c r="M35" s="441">
        <v>172.3</v>
      </c>
      <c r="N35" s="441"/>
      <c r="O35" s="441"/>
      <c r="P35" s="439"/>
      <c r="Q35" s="439">
        <f t="shared" si="0"/>
        <v>172.3</v>
      </c>
      <c r="R35" s="34"/>
    </row>
    <row r="36" spans="1:18" ht="48.6" customHeight="1" x14ac:dyDescent="0.25">
      <c r="A36" s="442"/>
      <c r="B36" s="44"/>
      <c r="C36" s="44"/>
      <c r="D36" s="133" t="s">
        <v>18</v>
      </c>
      <c r="E36" s="133" t="s">
        <v>409</v>
      </c>
      <c r="F36" s="133" t="s">
        <v>550</v>
      </c>
      <c r="G36" s="35">
        <v>110</v>
      </c>
      <c r="H36" s="441"/>
      <c r="I36" s="441"/>
      <c r="J36" s="441"/>
      <c r="K36" s="441"/>
      <c r="L36" s="441"/>
      <c r="M36" s="441">
        <v>51.5</v>
      </c>
      <c r="N36" s="441"/>
      <c r="O36" s="441"/>
      <c r="P36" s="439"/>
      <c r="Q36" s="439">
        <f t="shared" si="0"/>
        <v>51.5</v>
      </c>
      <c r="R36" s="34"/>
    </row>
    <row r="37" spans="1:18" ht="24.95" customHeight="1" x14ac:dyDescent="0.25">
      <c r="A37" s="442"/>
      <c r="B37" s="44"/>
      <c r="C37" s="44"/>
      <c r="D37" s="133" t="s">
        <v>18</v>
      </c>
      <c r="E37" s="133" t="s">
        <v>409</v>
      </c>
      <c r="F37" s="133" t="s">
        <v>541</v>
      </c>
      <c r="G37" s="35">
        <v>240</v>
      </c>
      <c r="H37" s="441"/>
      <c r="I37" s="441"/>
      <c r="J37" s="441"/>
      <c r="K37" s="441"/>
      <c r="L37" s="441"/>
      <c r="M37" s="441">
        <v>2454.6</v>
      </c>
      <c r="N37" s="441">
        <v>3304.9</v>
      </c>
      <c r="O37" s="441">
        <f>N37</f>
        <v>3304.9</v>
      </c>
      <c r="P37" s="439">
        <f t="shared" si="1"/>
        <v>3304.9</v>
      </c>
      <c r="Q37" s="439">
        <f t="shared" si="0"/>
        <v>12369.3</v>
      </c>
      <c r="R37" s="34"/>
    </row>
    <row r="38" spans="1:18" ht="24.95" customHeight="1" x14ac:dyDescent="0.25">
      <c r="A38" s="442"/>
      <c r="B38" s="44"/>
      <c r="C38" s="44"/>
      <c r="D38" s="133" t="s">
        <v>18</v>
      </c>
      <c r="E38" s="133" t="s">
        <v>409</v>
      </c>
      <c r="F38" s="133" t="s">
        <v>541</v>
      </c>
      <c r="G38" s="35">
        <v>320</v>
      </c>
      <c r="H38" s="441"/>
      <c r="I38" s="441"/>
      <c r="J38" s="441"/>
      <c r="K38" s="441"/>
      <c r="L38" s="441"/>
      <c r="M38" s="441">
        <v>310.10000000000002</v>
      </c>
      <c r="N38" s="441"/>
      <c r="O38" s="441"/>
      <c r="P38" s="439">
        <f t="shared" si="1"/>
        <v>0</v>
      </c>
      <c r="Q38" s="439">
        <f t="shared" si="0"/>
        <v>310.10000000000002</v>
      </c>
      <c r="R38" s="34"/>
    </row>
    <row r="39" spans="1:18" ht="24.95" customHeight="1" x14ac:dyDescent="0.25">
      <c r="A39" s="442"/>
      <c r="B39" s="44"/>
      <c r="C39" s="44"/>
      <c r="D39" s="133" t="s">
        <v>18</v>
      </c>
      <c r="E39" s="133" t="s">
        <v>409</v>
      </c>
      <c r="F39" s="133" t="s">
        <v>541</v>
      </c>
      <c r="G39" s="35">
        <v>850</v>
      </c>
      <c r="H39" s="441"/>
      <c r="I39" s="441"/>
      <c r="J39" s="441"/>
      <c r="K39" s="441"/>
      <c r="L39" s="441"/>
      <c r="M39" s="441">
        <v>29.3</v>
      </c>
      <c r="N39" s="441">
        <v>37</v>
      </c>
      <c r="O39" s="441">
        <f>N39</f>
        <v>37</v>
      </c>
      <c r="P39" s="439">
        <f t="shared" si="1"/>
        <v>37</v>
      </c>
      <c r="Q39" s="439">
        <f t="shared" si="0"/>
        <v>140.30000000000001</v>
      </c>
      <c r="R39" s="34"/>
    </row>
    <row r="40" spans="1:18" ht="24.95" customHeight="1" x14ac:dyDescent="0.25">
      <c r="A40" s="242"/>
      <c r="B40" s="77"/>
      <c r="C40" s="77"/>
      <c r="D40" s="133" t="s">
        <v>18</v>
      </c>
      <c r="E40" s="133" t="s">
        <v>409</v>
      </c>
      <c r="F40" s="133" t="s">
        <v>548</v>
      </c>
      <c r="G40" s="35">
        <v>110</v>
      </c>
      <c r="H40" s="441"/>
      <c r="I40" s="441"/>
      <c r="J40" s="441"/>
      <c r="K40" s="441"/>
      <c r="L40" s="441"/>
      <c r="M40" s="441">
        <v>1700.2</v>
      </c>
      <c r="N40" s="441">
        <v>2634.8</v>
      </c>
      <c r="O40" s="441">
        <f>N40</f>
        <v>2634.8</v>
      </c>
      <c r="P40" s="439">
        <f t="shared" si="1"/>
        <v>2634.8</v>
      </c>
      <c r="Q40" s="439">
        <f t="shared" si="0"/>
        <v>9604.6</v>
      </c>
      <c r="R40" s="34"/>
    </row>
    <row r="41" spans="1:18" ht="24.95" customHeight="1" x14ac:dyDescent="0.25">
      <c r="A41" s="443" t="s">
        <v>318</v>
      </c>
      <c r="B41" s="443"/>
      <c r="C41" s="12"/>
      <c r="D41" s="133"/>
      <c r="E41" s="133"/>
      <c r="F41" s="143"/>
      <c r="G41" s="133"/>
      <c r="H41" s="441">
        <f>SUM(H7:H32)</f>
        <v>19536.699999999997</v>
      </c>
      <c r="I41" s="441">
        <f>SUM(I7:I32)</f>
        <v>21029.500000000004</v>
      </c>
      <c r="J41" s="441">
        <f>SUM(J7:J32)</f>
        <v>21804.799999999996</v>
      </c>
      <c r="K41" s="441">
        <f>SUM(K7:K32)</f>
        <v>23513.399999999994</v>
      </c>
      <c r="L41" s="441">
        <f>SUM(L7:L32)</f>
        <v>24124.210000000003</v>
      </c>
      <c r="M41" s="441">
        <f>SUM(M7:M40)</f>
        <v>32474.699999999997</v>
      </c>
      <c r="N41" s="441">
        <f>SUM(N7:N40)</f>
        <v>37775.299999999996</v>
      </c>
      <c r="O41" s="441">
        <f>SUM(O7:O40)</f>
        <v>37378.6</v>
      </c>
      <c r="P41" s="441">
        <f>SUM(P7:P40)</f>
        <v>37378.6</v>
      </c>
      <c r="Q41" s="441">
        <f>SUM(Q7:Q40)</f>
        <v>255015.80999999997</v>
      </c>
      <c r="R41" s="34"/>
    </row>
    <row r="42" spans="1:18" ht="35.1" customHeight="1" x14ac:dyDescent="0.25">
      <c r="A42" s="211" t="s">
        <v>523</v>
      </c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</row>
    <row r="43" spans="1:18" ht="24.95" customHeight="1" x14ac:dyDescent="0.25">
      <c r="A43" s="253" t="s">
        <v>561</v>
      </c>
      <c r="B43" s="444" t="s">
        <v>562</v>
      </c>
      <c r="C43" s="34" t="s">
        <v>563</v>
      </c>
      <c r="D43" s="299" t="s">
        <v>18</v>
      </c>
      <c r="E43" s="117" t="s">
        <v>409</v>
      </c>
      <c r="F43" s="133" t="s">
        <v>564</v>
      </c>
      <c r="G43" s="12">
        <v>120</v>
      </c>
      <c r="H43" s="441">
        <v>817.5</v>
      </c>
      <c r="I43" s="441">
        <v>841.6</v>
      </c>
      <c r="J43" s="441">
        <v>858.7</v>
      </c>
      <c r="K43" s="441">
        <v>858.7</v>
      </c>
      <c r="L43" s="441">
        <v>1430.7</v>
      </c>
      <c r="M43" s="441">
        <v>1626.7</v>
      </c>
      <c r="N43" s="441">
        <v>1694.2</v>
      </c>
      <c r="O43" s="441">
        <v>1694.2</v>
      </c>
      <c r="P43" s="441">
        <v>1694.2</v>
      </c>
      <c r="Q43" s="441">
        <f>SUM(H43:P43)</f>
        <v>11516.5</v>
      </c>
      <c r="R43" s="34" t="s">
        <v>565</v>
      </c>
    </row>
    <row r="44" spans="1:18" ht="24.95" customHeight="1" x14ac:dyDescent="0.25">
      <c r="A44" s="253"/>
      <c r="B44" s="444"/>
      <c r="C44" s="34"/>
      <c r="D44" s="299"/>
      <c r="E44" s="117"/>
      <c r="F44" s="133" t="s">
        <v>564</v>
      </c>
      <c r="G44" s="12">
        <v>850</v>
      </c>
      <c r="H44" s="441"/>
      <c r="I44" s="441"/>
      <c r="J44" s="441">
        <v>0.3</v>
      </c>
      <c r="K44" s="441"/>
      <c r="L44" s="441">
        <v>0.6</v>
      </c>
      <c r="M44" s="441">
        <v>0.6</v>
      </c>
      <c r="N44" s="441">
        <v>0.6</v>
      </c>
      <c r="O44" s="441">
        <v>0.6</v>
      </c>
      <c r="P44" s="441">
        <v>0.6</v>
      </c>
      <c r="Q44" s="441">
        <f t="shared" ref="Q44:Q49" si="2">SUM(H44:P44)</f>
        <v>3.3000000000000003</v>
      </c>
      <c r="R44" s="34"/>
    </row>
    <row r="45" spans="1:18" ht="24.95" customHeight="1" x14ac:dyDescent="0.25">
      <c r="A45" s="253"/>
      <c r="B45" s="444"/>
      <c r="C45" s="34"/>
      <c r="D45" s="299"/>
      <c r="E45" s="117"/>
      <c r="F45" s="133" t="s">
        <v>564</v>
      </c>
      <c r="G45" s="35">
        <v>244</v>
      </c>
      <c r="H45" s="441">
        <v>248</v>
      </c>
      <c r="I45" s="441">
        <v>247.9</v>
      </c>
      <c r="J45" s="441">
        <v>247.6</v>
      </c>
      <c r="K45" s="441">
        <v>247.9</v>
      </c>
      <c r="L45" s="441">
        <v>383.9</v>
      </c>
      <c r="M45" s="441">
        <v>399</v>
      </c>
      <c r="N45" s="441">
        <v>399</v>
      </c>
      <c r="O45" s="441">
        <v>399</v>
      </c>
      <c r="P45" s="441">
        <v>399</v>
      </c>
      <c r="Q45" s="441">
        <f t="shared" si="2"/>
        <v>2971.3</v>
      </c>
      <c r="R45" s="34"/>
    </row>
    <row r="46" spans="1:18" ht="24.95" customHeight="1" x14ac:dyDescent="0.25">
      <c r="A46" s="253" t="s">
        <v>566</v>
      </c>
      <c r="B46" s="444" t="s">
        <v>567</v>
      </c>
      <c r="C46" s="34" t="s">
        <v>568</v>
      </c>
      <c r="D46" s="133" t="s">
        <v>20</v>
      </c>
      <c r="E46" s="133" t="s">
        <v>292</v>
      </c>
      <c r="F46" s="133" t="s">
        <v>569</v>
      </c>
      <c r="G46" s="133" t="s">
        <v>570</v>
      </c>
      <c r="H46" s="441">
        <v>2129.1999999999998</v>
      </c>
      <c r="I46" s="441">
        <v>3247.3</v>
      </c>
      <c r="J46" s="441">
        <v>9009.9</v>
      </c>
      <c r="K46" s="441">
        <v>0</v>
      </c>
      <c r="L46" s="441"/>
      <c r="M46" s="441"/>
      <c r="N46" s="441"/>
      <c r="O46" s="441"/>
      <c r="P46" s="441">
        <f>O46</f>
        <v>0</v>
      </c>
      <c r="Q46" s="441">
        <f t="shared" si="2"/>
        <v>14386.4</v>
      </c>
      <c r="R46" s="34" t="s">
        <v>571</v>
      </c>
    </row>
    <row r="47" spans="1:18" ht="24.95" customHeight="1" x14ac:dyDescent="0.25">
      <c r="A47" s="253"/>
      <c r="B47" s="444"/>
      <c r="C47" s="34"/>
      <c r="D47" s="133" t="s">
        <v>20</v>
      </c>
      <c r="E47" s="133" t="s">
        <v>292</v>
      </c>
      <c r="F47" s="133" t="s">
        <v>572</v>
      </c>
      <c r="G47" s="133" t="s">
        <v>570</v>
      </c>
      <c r="H47" s="441">
        <v>5394</v>
      </c>
      <c r="I47" s="441">
        <v>4190.7</v>
      </c>
      <c r="J47" s="441"/>
      <c r="K47" s="441"/>
      <c r="L47" s="441"/>
      <c r="M47" s="441"/>
      <c r="N47" s="441"/>
      <c r="O47" s="441"/>
      <c r="P47" s="441">
        <f>O47</f>
        <v>0</v>
      </c>
      <c r="Q47" s="441">
        <f t="shared" si="2"/>
        <v>9584.7000000000007</v>
      </c>
      <c r="R47" s="34"/>
    </row>
    <row r="48" spans="1:18" ht="40.9" customHeight="1" x14ac:dyDescent="0.25">
      <c r="A48" s="253"/>
      <c r="B48" s="444"/>
      <c r="C48" s="34"/>
      <c r="D48" s="133" t="s">
        <v>20</v>
      </c>
      <c r="E48" s="133" t="s">
        <v>292</v>
      </c>
      <c r="F48" s="133" t="s">
        <v>573</v>
      </c>
      <c r="G48" s="133" t="s">
        <v>570</v>
      </c>
      <c r="H48" s="441"/>
      <c r="I48" s="441"/>
      <c r="J48" s="441">
        <v>473.9</v>
      </c>
      <c r="K48" s="441">
        <f>5610+2805+765</f>
        <v>9180</v>
      </c>
      <c r="L48" s="441">
        <v>10241.9</v>
      </c>
      <c r="M48" s="441">
        <v>9907.9</v>
      </c>
      <c r="N48" s="441">
        <v>0</v>
      </c>
      <c r="O48" s="441">
        <v>6111.9</v>
      </c>
      <c r="P48" s="441">
        <v>3055.9</v>
      </c>
      <c r="Q48" s="441">
        <f t="shared" si="2"/>
        <v>38971.5</v>
      </c>
      <c r="R48" s="34"/>
    </row>
    <row r="49" spans="1:18" ht="35.1" customHeight="1" x14ac:dyDescent="0.3">
      <c r="A49" s="445" t="s">
        <v>424</v>
      </c>
      <c r="B49" s="445"/>
      <c r="C49" s="446"/>
      <c r="D49" s="447"/>
      <c r="E49" s="447"/>
      <c r="F49" s="448"/>
      <c r="G49" s="447"/>
      <c r="H49" s="441">
        <f t="shared" ref="H49:N49" si="3">SUM(H43:H48)</f>
        <v>8588.7000000000007</v>
      </c>
      <c r="I49" s="441">
        <f t="shared" si="3"/>
        <v>8527.5</v>
      </c>
      <c r="J49" s="441">
        <f t="shared" si="3"/>
        <v>10590.4</v>
      </c>
      <c r="K49" s="441">
        <f t="shared" si="3"/>
        <v>10286.6</v>
      </c>
      <c r="L49" s="441">
        <f>SUM(L43:L48)</f>
        <v>12057.099999999999</v>
      </c>
      <c r="M49" s="441">
        <f t="shared" si="3"/>
        <v>11934.199999999999</v>
      </c>
      <c r="N49" s="441">
        <f t="shared" si="3"/>
        <v>2093.8000000000002</v>
      </c>
      <c r="O49" s="441">
        <f>SUM(O43:O48)</f>
        <v>8205.7000000000007</v>
      </c>
      <c r="P49" s="441">
        <f>SUM(P43:P48)</f>
        <v>5149.7000000000007</v>
      </c>
      <c r="Q49" s="441">
        <f t="shared" si="2"/>
        <v>77433.7</v>
      </c>
      <c r="R49" s="449"/>
    </row>
    <row r="50" spans="1:18" s="131" customFormat="1" ht="35.1" customHeight="1" x14ac:dyDescent="0.25">
      <c r="A50" s="450" t="s">
        <v>319</v>
      </c>
      <c r="B50" s="450"/>
      <c r="C50" s="446"/>
      <c r="D50" s="447"/>
      <c r="E50" s="446"/>
      <c r="F50" s="446"/>
      <c r="G50" s="446"/>
      <c r="H50" s="441">
        <f t="shared" ref="H50:N50" si="4">H41+H49</f>
        <v>28125.399999999998</v>
      </c>
      <c r="I50" s="441">
        <f t="shared" si="4"/>
        <v>29557.000000000004</v>
      </c>
      <c r="J50" s="441">
        <f t="shared" si="4"/>
        <v>32395.199999999997</v>
      </c>
      <c r="K50" s="441">
        <f t="shared" si="4"/>
        <v>33799.999999999993</v>
      </c>
      <c r="L50" s="441">
        <f t="shared" si="4"/>
        <v>36181.31</v>
      </c>
      <c r="M50" s="441">
        <f t="shared" si="4"/>
        <v>44408.899999999994</v>
      </c>
      <c r="N50" s="441">
        <f t="shared" si="4"/>
        <v>39869.1</v>
      </c>
      <c r="O50" s="441">
        <f>O41+O49</f>
        <v>45584.3</v>
      </c>
      <c r="P50" s="441">
        <f>P41+P49</f>
        <v>42528.3</v>
      </c>
      <c r="Q50" s="441">
        <f>SUM(H50:P50)</f>
        <v>332449.51</v>
      </c>
      <c r="R50" s="451"/>
    </row>
    <row r="51" spans="1:18" s="131" customFormat="1" ht="35.1" customHeight="1" x14ac:dyDescent="0.25">
      <c r="A51" s="450" t="s">
        <v>320</v>
      </c>
      <c r="B51" s="450"/>
      <c r="C51" s="446"/>
      <c r="D51" s="447"/>
      <c r="E51" s="446"/>
      <c r="F51" s="446"/>
      <c r="G51" s="446"/>
      <c r="H51" s="441">
        <f>H49</f>
        <v>8588.7000000000007</v>
      </c>
      <c r="I51" s="441">
        <f>I49</f>
        <v>8527.5</v>
      </c>
      <c r="J51" s="441">
        <f>J49</f>
        <v>10590.4</v>
      </c>
      <c r="K51" s="441">
        <f>K49</f>
        <v>10286.6</v>
      </c>
      <c r="L51" s="441">
        <f>L49+L31+L13+L12+L15+L11</f>
        <v>12950.499999999998</v>
      </c>
      <c r="M51" s="441">
        <f>M10+M12+M13+M18+M19+M26+M27+M34+M35+M36+M49</f>
        <v>12440.3</v>
      </c>
      <c r="N51" s="441">
        <f>N10+N12+N13+N18+N19+N26+N27+N34+N35+N36+N49</f>
        <v>2407.3000000000002</v>
      </c>
      <c r="O51" s="441">
        <f>O10+O12+O13+O18+O19+O26+O27+O34+O35+O36+O49</f>
        <v>8205.7000000000007</v>
      </c>
      <c r="P51" s="441">
        <f>P10+P12+P13+P18+P19+P26+P27+P34+P35+P36+P49</f>
        <v>5149.7000000000007</v>
      </c>
      <c r="Q51" s="441">
        <f>SUM(H51:P51)</f>
        <v>79146.7</v>
      </c>
      <c r="R51" s="451"/>
    </row>
    <row r="52" spans="1:18" s="131" customFormat="1" ht="35.1" customHeight="1" x14ac:dyDescent="0.25">
      <c r="A52" s="450" t="s">
        <v>321</v>
      </c>
      <c r="B52" s="450"/>
      <c r="C52" s="446"/>
      <c r="D52" s="447"/>
      <c r="E52" s="446"/>
      <c r="F52" s="446"/>
      <c r="G52" s="446"/>
      <c r="H52" s="441">
        <f>H41</f>
        <v>19536.699999999997</v>
      </c>
      <c r="I52" s="441">
        <f>I41</f>
        <v>21029.500000000004</v>
      </c>
      <c r="J52" s="441">
        <f>J41</f>
        <v>21804.799999999996</v>
      </c>
      <c r="K52" s="441">
        <f>K41</f>
        <v>23513.399999999994</v>
      </c>
      <c r="L52" s="441">
        <f>L7+L8+L14+L16+L17+L20+L21+L22+L23+L24+L28+L29+L9</f>
        <v>23230.81</v>
      </c>
      <c r="M52" s="441">
        <f>M50-M51</f>
        <v>31968.599999999995</v>
      </c>
      <c r="N52" s="441">
        <f>N50-N51</f>
        <v>37461.799999999996</v>
      </c>
      <c r="O52" s="441">
        <f>O50-O51</f>
        <v>37378.600000000006</v>
      </c>
      <c r="P52" s="441">
        <f>P50-P51</f>
        <v>37378.600000000006</v>
      </c>
      <c r="Q52" s="441">
        <f>Q50-Q51</f>
        <v>253302.81</v>
      </c>
      <c r="R52" s="451"/>
    </row>
    <row r="53" spans="1:18" s="289" customFormat="1" ht="56.25" customHeight="1" x14ac:dyDescent="0.3">
      <c r="A53" s="452" t="s">
        <v>33</v>
      </c>
      <c r="B53" s="452"/>
      <c r="C53" s="452"/>
      <c r="D53" s="453"/>
      <c r="E53" s="453"/>
      <c r="F53" s="453"/>
      <c r="G53" s="453"/>
      <c r="H53" s="453"/>
      <c r="I53" s="454"/>
      <c r="J53" s="455"/>
      <c r="K53" s="456"/>
      <c r="L53" s="457"/>
      <c r="M53" s="457"/>
      <c r="N53" s="455"/>
      <c r="O53" s="455"/>
      <c r="P53" s="455"/>
      <c r="Q53" s="455"/>
      <c r="R53" s="458" t="s">
        <v>34</v>
      </c>
    </row>
    <row r="54" spans="1:18" x14ac:dyDescent="0.25">
      <c r="A54" s="271"/>
      <c r="B54" s="272"/>
      <c r="C54" s="273"/>
      <c r="D54" s="273"/>
      <c r="E54" s="273"/>
      <c r="F54" s="273"/>
      <c r="G54" s="273"/>
      <c r="H54" s="273"/>
      <c r="L54" s="57"/>
    </row>
    <row r="55" spans="1:18" x14ac:dyDescent="0.25">
      <c r="A55" s="271"/>
      <c r="B55" s="272"/>
      <c r="C55" s="273"/>
      <c r="D55" s="273"/>
      <c r="E55" s="273"/>
      <c r="F55" s="273"/>
      <c r="G55" s="273"/>
      <c r="H55" s="273"/>
    </row>
    <row r="56" spans="1:18" x14ac:dyDescent="0.25">
      <c r="A56" s="271"/>
      <c r="B56" s="272"/>
      <c r="C56" s="273"/>
      <c r="D56" s="273"/>
      <c r="E56" s="273"/>
      <c r="F56" s="273"/>
      <c r="G56" s="273"/>
      <c r="H56" s="273"/>
      <c r="I56" s="55"/>
    </row>
    <row r="57" spans="1:18" x14ac:dyDescent="0.25">
      <c r="A57" s="271"/>
      <c r="B57" s="272"/>
      <c r="C57" s="273"/>
      <c r="D57" s="273"/>
      <c r="E57" s="273"/>
      <c r="F57" s="273"/>
      <c r="G57" s="273"/>
      <c r="H57" s="273"/>
    </row>
    <row r="58" spans="1:18" x14ac:dyDescent="0.25">
      <c r="A58" s="271"/>
      <c r="B58" s="272"/>
      <c r="C58" s="273"/>
      <c r="D58" s="273"/>
      <c r="E58" s="273"/>
      <c r="F58" s="273"/>
      <c r="G58" s="273"/>
      <c r="H58" s="273"/>
    </row>
    <row r="59" spans="1:18" x14ac:dyDescent="0.25">
      <c r="A59" s="271"/>
      <c r="B59" s="272"/>
      <c r="C59" s="273"/>
      <c r="D59" s="273"/>
      <c r="E59" s="273"/>
      <c r="F59" s="273"/>
      <c r="G59" s="273"/>
      <c r="H59" s="273"/>
    </row>
    <row r="60" spans="1:18" x14ac:dyDescent="0.25">
      <c r="A60" s="271"/>
      <c r="B60" s="272"/>
      <c r="C60" s="273"/>
      <c r="D60" s="273"/>
      <c r="E60" s="273"/>
      <c r="F60" s="273"/>
      <c r="G60" s="273"/>
      <c r="H60" s="273"/>
    </row>
    <row r="61" spans="1:18" x14ac:dyDescent="0.25">
      <c r="A61" s="271"/>
      <c r="B61" s="272"/>
      <c r="C61" s="273"/>
      <c r="D61" s="273"/>
      <c r="E61" s="273"/>
      <c r="F61" s="273"/>
      <c r="G61" s="273"/>
      <c r="H61" s="273"/>
    </row>
    <row r="62" spans="1:18" x14ac:dyDescent="0.25">
      <c r="A62" s="271"/>
      <c r="B62" s="272"/>
      <c r="C62" s="273"/>
      <c r="D62" s="273"/>
      <c r="E62" s="273"/>
      <c r="F62" s="273"/>
      <c r="G62" s="273"/>
      <c r="H62" s="273"/>
    </row>
    <row r="63" spans="1:18" x14ac:dyDescent="0.25">
      <c r="A63" s="271"/>
      <c r="B63" s="272"/>
      <c r="C63" s="273"/>
      <c r="D63" s="273"/>
      <c r="E63" s="273"/>
      <c r="F63" s="273"/>
      <c r="G63" s="273"/>
      <c r="H63" s="273"/>
    </row>
    <row r="64" spans="1:18" x14ac:dyDescent="0.25">
      <c r="A64" s="271"/>
      <c r="B64" s="272"/>
      <c r="C64" s="273"/>
      <c r="D64" s="273"/>
      <c r="E64" s="273"/>
      <c r="F64" s="273"/>
      <c r="G64" s="273"/>
      <c r="H64" s="273"/>
    </row>
    <row r="65" spans="1:8" x14ac:dyDescent="0.25">
      <c r="A65" s="271"/>
      <c r="B65" s="272"/>
      <c r="C65" s="273"/>
      <c r="D65" s="273"/>
      <c r="E65" s="273"/>
      <c r="F65" s="273"/>
      <c r="G65" s="273"/>
      <c r="H65" s="273"/>
    </row>
    <row r="66" spans="1:8" x14ac:dyDescent="0.25">
      <c r="A66" s="271"/>
      <c r="B66" s="272"/>
      <c r="C66" s="273"/>
      <c r="D66" s="273"/>
      <c r="E66" s="273"/>
      <c r="F66" s="273"/>
      <c r="G66" s="273"/>
      <c r="H66" s="273"/>
    </row>
    <row r="67" spans="1:8" x14ac:dyDescent="0.25">
      <c r="A67" s="271"/>
      <c r="B67" s="272"/>
      <c r="C67" s="273"/>
      <c r="D67" s="273"/>
      <c r="E67" s="273"/>
      <c r="F67" s="273"/>
      <c r="G67" s="273"/>
      <c r="H67" s="273"/>
    </row>
    <row r="68" spans="1:8" x14ac:dyDescent="0.25">
      <c r="A68" s="271"/>
      <c r="B68" s="272"/>
      <c r="C68" s="273"/>
      <c r="D68" s="273"/>
      <c r="E68" s="273"/>
      <c r="F68" s="273"/>
      <c r="G68" s="273"/>
      <c r="H68" s="273"/>
    </row>
    <row r="69" spans="1:8" x14ac:dyDescent="0.25">
      <c r="A69" s="271"/>
      <c r="B69" s="272"/>
      <c r="C69" s="273"/>
      <c r="D69" s="273"/>
      <c r="E69" s="273"/>
      <c r="F69" s="273"/>
      <c r="G69" s="273"/>
      <c r="H69" s="273"/>
    </row>
    <row r="70" spans="1:8" x14ac:dyDescent="0.25">
      <c r="A70" s="271"/>
      <c r="B70" s="272"/>
      <c r="C70" s="273"/>
      <c r="D70" s="273"/>
      <c r="E70" s="273"/>
      <c r="F70" s="273"/>
      <c r="G70" s="273"/>
      <c r="H70" s="273"/>
    </row>
    <row r="71" spans="1:8" x14ac:dyDescent="0.25">
      <c r="A71" s="271"/>
      <c r="B71" s="272"/>
      <c r="C71" s="273"/>
      <c r="D71" s="273"/>
      <c r="E71" s="273"/>
      <c r="F71" s="273"/>
      <c r="G71" s="273"/>
      <c r="H71" s="273"/>
    </row>
    <row r="72" spans="1:8" x14ac:dyDescent="0.25">
      <c r="A72" s="271"/>
      <c r="B72" s="272"/>
      <c r="C72" s="273"/>
      <c r="D72" s="273"/>
      <c r="E72" s="273"/>
      <c r="F72" s="273"/>
      <c r="G72" s="273"/>
      <c r="H72" s="273"/>
    </row>
    <row r="73" spans="1:8" x14ac:dyDescent="0.25">
      <c r="A73" s="271"/>
      <c r="B73" s="272"/>
      <c r="C73" s="273"/>
      <c r="D73" s="273"/>
      <c r="E73" s="273"/>
      <c r="F73" s="273"/>
      <c r="G73" s="273"/>
      <c r="H73" s="273"/>
    </row>
    <row r="74" spans="1:8" x14ac:dyDescent="0.25">
      <c r="A74" s="271"/>
      <c r="B74" s="272"/>
      <c r="C74" s="273"/>
      <c r="D74" s="273"/>
      <c r="E74" s="273"/>
      <c r="F74" s="273"/>
      <c r="G74" s="273"/>
      <c r="H74" s="273"/>
    </row>
    <row r="75" spans="1:8" x14ac:dyDescent="0.25">
      <c r="A75" s="271"/>
      <c r="B75" s="272"/>
      <c r="C75" s="273"/>
      <c r="D75" s="273"/>
      <c r="E75" s="273"/>
      <c r="F75" s="273"/>
      <c r="G75" s="273"/>
      <c r="H75" s="273"/>
    </row>
    <row r="76" spans="1:8" x14ac:dyDescent="0.25">
      <c r="A76" s="271"/>
      <c r="B76" s="272"/>
      <c r="C76" s="273"/>
      <c r="D76" s="273"/>
      <c r="E76" s="273"/>
      <c r="F76" s="273"/>
      <c r="G76" s="273"/>
      <c r="H76" s="273"/>
    </row>
    <row r="77" spans="1:8" x14ac:dyDescent="0.25">
      <c r="A77" s="271"/>
      <c r="B77" s="272"/>
      <c r="C77" s="273"/>
      <c r="D77" s="273"/>
      <c r="E77" s="273"/>
      <c r="F77" s="273"/>
      <c r="G77" s="273"/>
      <c r="H77" s="273"/>
    </row>
    <row r="78" spans="1:8" x14ac:dyDescent="0.25">
      <c r="A78" s="271"/>
      <c r="B78" s="272"/>
      <c r="C78" s="273"/>
      <c r="D78" s="273"/>
      <c r="E78" s="273"/>
      <c r="F78" s="273"/>
      <c r="G78" s="273"/>
      <c r="H78" s="273"/>
    </row>
    <row r="79" spans="1:8" x14ac:dyDescent="0.25">
      <c r="A79" s="271"/>
      <c r="B79" s="272"/>
      <c r="C79" s="273"/>
      <c r="D79" s="273"/>
      <c r="E79" s="273"/>
      <c r="F79" s="273"/>
      <c r="G79" s="273"/>
      <c r="H79" s="273"/>
    </row>
    <row r="80" spans="1:8" x14ac:dyDescent="0.25">
      <c r="A80" s="271"/>
      <c r="B80" s="272"/>
      <c r="C80" s="273"/>
      <c r="D80" s="273"/>
      <c r="E80" s="273"/>
      <c r="F80" s="273"/>
      <c r="G80" s="273"/>
      <c r="H80" s="273"/>
    </row>
    <row r="81" spans="1:8" x14ac:dyDescent="0.25">
      <c r="A81" s="271"/>
      <c r="B81" s="272"/>
      <c r="C81" s="273"/>
      <c r="D81" s="273"/>
      <c r="E81" s="273"/>
      <c r="F81" s="273"/>
      <c r="G81" s="273"/>
      <c r="H81" s="273"/>
    </row>
    <row r="82" spans="1:8" x14ac:dyDescent="0.25">
      <c r="A82" s="271"/>
      <c r="B82" s="272"/>
      <c r="C82" s="273"/>
      <c r="D82" s="273"/>
      <c r="E82" s="273"/>
      <c r="F82" s="273"/>
      <c r="G82" s="273"/>
      <c r="H82" s="273"/>
    </row>
    <row r="83" spans="1:8" x14ac:dyDescent="0.25">
      <c r="A83" s="271"/>
      <c r="B83" s="272"/>
      <c r="C83" s="273"/>
      <c r="D83" s="273"/>
      <c r="E83" s="273"/>
      <c r="F83" s="273"/>
      <c r="G83" s="273"/>
      <c r="H83" s="273"/>
    </row>
    <row r="84" spans="1:8" x14ac:dyDescent="0.25">
      <c r="A84" s="271"/>
      <c r="B84" s="272"/>
      <c r="C84" s="273"/>
      <c r="D84" s="273"/>
      <c r="E84" s="273"/>
      <c r="F84" s="273"/>
      <c r="G84" s="273"/>
      <c r="H84" s="273"/>
    </row>
    <row r="85" spans="1:8" x14ac:dyDescent="0.25">
      <c r="A85" s="271"/>
      <c r="B85" s="272"/>
      <c r="C85" s="273"/>
      <c r="D85" s="273"/>
      <c r="E85" s="273"/>
      <c r="F85" s="273"/>
      <c r="G85" s="273"/>
      <c r="H85" s="273"/>
    </row>
    <row r="86" spans="1:8" x14ac:dyDescent="0.25">
      <c r="A86" s="271"/>
      <c r="B86" s="272"/>
      <c r="C86" s="273"/>
      <c r="D86" s="273"/>
      <c r="E86" s="273"/>
      <c r="F86" s="273"/>
      <c r="G86" s="273"/>
      <c r="H86" s="273"/>
    </row>
    <row r="87" spans="1:8" x14ac:dyDescent="0.25">
      <c r="A87" s="271"/>
      <c r="B87" s="272"/>
      <c r="C87" s="273"/>
      <c r="D87" s="273"/>
      <c r="E87" s="273"/>
      <c r="F87" s="273"/>
      <c r="G87" s="273"/>
      <c r="H87" s="273"/>
    </row>
    <row r="88" spans="1:8" x14ac:dyDescent="0.25">
      <c r="A88" s="271"/>
      <c r="B88" s="272"/>
      <c r="C88" s="273"/>
      <c r="D88" s="273"/>
      <c r="E88" s="273"/>
      <c r="F88" s="273"/>
      <c r="G88" s="273"/>
      <c r="H88" s="273"/>
    </row>
    <row r="89" spans="1:8" x14ac:dyDescent="0.25">
      <c r="A89" s="271"/>
      <c r="B89" s="272"/>
      <c r="C89" s="273"/>
      <c r="D89" s="273"/>
      <c r="E89" s="273"/>
      <c r="F89" s="273"/>
      <c r="G89" s="273"/>
      <c r="H89" s="273"/>
    </row>
    <row r="90" spans="1:8" x14ac:dyDescent="0.25">
      <c r="A90" s="271"/>
      <c r="B90" s="272"/>
      <c r="C90" s="273"/>
      <c r="D90" s="273"/>
      <c r="E90" s="273"/>
      <c r="F90" s="273"/>
      <c r="G90" s="273"/>
      <c r="H90" s="273"/>
    </row>
  </sheetData>
  <mergeCells count="43">
    <mergeCell ref="A51:B51"/>
    <mergeCell ref="A52:B52"/>
    <mergeCell ref="A53:C53"/>
    <mergeCell ref="A46:A48"/>
    <mergeCell ref="B46:B48"/>
    <mergeCell ref="C46:C48"/>
    <mergeCell ref="R46:R48"/>
    <mergeCell ref="A49:B49"/>
    <mergeCell ref="A50:B50"/>
    <mergeCell ref="C33:C40"/>
    <mergeCell ref="A41:B41"/>
    <mergeCell ref="A42:R42"/>
    <mergeCell ref="A43:A45"/>
    <mergeCell ref="B43:B45"/>
    <mergeCell ref="C43:C45"/>
    <mergeCell ref="D43:D45"/>
    <mergeCell ref="E43:E45"/>
    <mergeCell ref="R43:R45"/>
    <mergeCell ref="A15:A21"/>
    <mergeCell ref="B15:B21"/>
    <mergeCell ref="C15:C21"/>
    <mergeCell ref="R15:R21"/>
    <mergeCell ref="A22:A32"/>
    <mergeCell ref="B22:B32"/>
    <mergeCell ref="C22:C32"/>
    <mergeCell ref="R22:R41"/>
    <mergeCell ref="A33:A40"/>
    <mergeCell ref="B33:B40"/>
    <mergeCell ref="A5:R5"/>
    <mergeCell ref="A6:R6"/>
    <mergeCell ref="A7:A13"/>
    <mergeCell ref="B7:B13"/>
    <mergeCell ref="C7:C13"/>
    <mergeCell ref="R7:R8"/>
    <mergeCell ref="I1:J1"/>
    <mergeCell ref="Q1:R1"/>
    <mergeCell ref="A2:R2"/>
    <mergeCell ref="A3:A4"/>
    <mergeCell ref="B3:B4"/>
    <mergeCell ref="C3:C4"/>
    <mergeCell ref="D3:G3"/>
    <mergeCell ref="H3:Q3"/>
    <mergeCell ref="R3:R4"/>
  </mergeCells>
  <pageMargins left="0.31496062992125984" right="0.31496062992125984" top="0.15748031496062992" bottom="0.15748031496062992" header="0" footer="0"/>
  <pageSetup paperSize="9" scale="32" orientation="landscape" r:id="rId1"/>
  <headerFooter differentFirst="1">
    <oddHeader>&amp;C&amp;P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P137"/>
  <sheetViews>
    <sheetView view="pageBreakPreview" topLeftCell="C1" zoomScaleNormal="100" zoomScaleSheetLayoutView="100" workbookViewId="0">
      <selection activeCell="D25" sqref="D25"/>
    </sheetView>
  </sheetViews>
  <sheetFormatPr defaultColWidth="9.28515625" defaultRowHeight="15" x14ac:dyDescent="0.2"/>
  <cols>
    <col min="1" max="1" width="18.42578125" style="59" customWidth="1"/>
    <col min="2" max="2" width="24.85546875" style="59" customWidth="1"/>
    <col min="3" max="3" width="30.140625" style="59" customWidth="1"/>
    <col min="4" max="4" width="13.42578125" style="59" customWidth="1"/>
    <col min="5" max="13" width="16" style="59" customWidth="1"/>
    <col min="14" max="256" width="9.28515625" style="59"/>
    <col min="257" max="257" width="18.42578125" style="59" customWidth="1"/>
    <col min="258" max="258" width="24.85546875" style="59" customWidth="1"/>
    <col min="259" max="259" width="30.140625" style="59" customWidth="1"/>
    <col min="260" max="260" width="13.42578125" style="59" customWidth="1"/>
    <col min="261" max="269" width="16" style="59" customWidth="1"/>
    <col min="270" max="512" width="9.28515625" style="59"/>
    <col min="513" max="513" width="18.42578125" style="59" customWidth="1"/>
    <col min="514" max="514" width="24.85546875" style="59" customWidth="1"/>
    <col min="515" max="515" width="30.140625" style="59" customWidth="1"/>
    <col min="516" max="516" width="13.42578125" style="59" customWidth="1"/>
    <col min="517" max="525" width="16" style="59" customWidth="1"/>
    <col min="526" max="768" width="9.28515625" style="59"/>
    <col min="769" max="769" width="18.42578125" style="59" customWidth="1"/>
    <col min="770" max="770" width="24.85546875" style="59" customWidth="1"/>
    <col min="771" max="771" width="30.140625" style="59" customWidth="1"/>
    <col min="772" max="772" width="13.42578125" style="59" customWidth="1"/>
    <col min="773" max="781" width="16" style="59" customWidth="1"/>
    <col min="782" max="1024" width="9.28515625" style="59"/>
    <col min="1025" max="1025" width="18.42578125" style="59" customWidth="1"/>
    <col min="1026" max="1026" width="24.85546875" style="59" customWidth="1"/>
    <col min="1027" max="1027" width="30.140625" style="59" customWidth="1"/>
    <col min="1028" max="1028" width="13.42578125" style="59" customWidth="1"/>
    <col min="1029" max="1037" width="16" style="59" customWidth="1"/>
    <col min="1038" max="1280" width="9.28515625" style="59"/>
    <col min="1281" max="1281" width="18.42578125" style="59" customWidth="1"/>
    <col min="1282" max="1282" width="24.85546875" style="59" customWidth="1"/>
    <col min="1283" max="1283" width="30.140625" style="59" customWidth="1"/>
    <col min="1284" max="1284" width="13.42578125" style="59" customWidth="1"/>
    <col min="1285" max="1293" width="16" style="59" customWidth="1"/>
    <col min="1294" max="1536" width="9.28515625" style="59"/>
    <col min="1537" max="1537" width="18.42578125" style="59" customWidth="1"/>
    <col min="1538" max="1538" width="24.85546875" style="59" customWidth="1"/>
    <col min="1539" max="1539" width="30.140625" style="59" customWidth="1"/>
    <col min="1540" max="1540" width="13.42578125" style="59" customWidth="1"/>
    <col min="1541" max="1549" width="16" style="59" customWidth="1"/>
    <col min="1550" max="1792" width="9.28515625" style="59"/>
    <col min="1793" max="1793" width="18.42578125" style="59" customWidth="1"/>
    <col min="1794" max="1794" width="24.85546875" style="59" customWidth="1"/>
    <col min="1795" max="1795" width="30.140625" style="59" customWidth="1"/>
    <col min="1796" max="1796" width="13.42578125" style="59" customWidth="1"/>
    <col min="1797" max="1805" width="16" style="59" customWidth="1"/>
    <col min="1806" max="2048" width="9.28515625" style="59"/>
    <col min="2049" max="2049" width="18.42578125" style="59" customWidth="1"/>
    <col min="2050" max="2050" width="24.85546875" style="59" customWidth="1"/>
    <col min="2051" max="2051" width="30.140625" style="59" customWidth="1"/>
    <col min="2052" max="2052" width="13.42578125" style="59" customWidth="1"/>
    <col min="2053" max="2061" width="16" style="59" customWidth="1"/>
    <col min="2062" max="2304" width="9.28515625" style="59"/>
    <col min="2305" max="2305" width="18.42578125" style="59" customWidth="1"/>
    <col min="2306" max="2306" width="24.85546875" style="59" customWidth="1"/>
    <col min="2307" max="2307" width="30.140625" style="59" customWidth="1"/>
    <col min="2308" max="2308" width="13.42578125" style="59" customWidth="1"/>
    <col min="2309" max="2317" width="16" style="59" customWidth="1"/>
    <col min="2318" max="2560" width="9.28515625" style="59"/>
    <col min="2561" max="2561" width="18.42578125" style="59" customWidth="1"/>
    <col min="2562" max="2562" width="24.85546875" style="59" customWidth="1"/>
    <col min="2563" max="2563" width="30.140625" style="59" customWidth="1"/>
    <col min="2564" max="2564" width="13.42578125" style="59" customWidth="1"/>
    <col min="2565" max="2573" width="16" style="59" customWidth="1"/>
    <col min="2574" max="2816" width="9.28515625" style="59"/>
    <col min="2817" max="2817" width="18.42578125" style="59" customWidth="1"/>
    <col min="2818" max="2818" width="24.85546875" style="59" customWidth="1"/>
    <col min="2819" max="2819" width="30.140625" style="59" customWidth="1"/>
    <col min="2820" max="2820" width="13.42578125" style="59" customWidth="1"/>
    <col min="2821" max="2829" width="16" style="59" customWidth="1"/>
    <col min="2830" max="3072" width="9.28515625" style="59"/>
    <col min="3073" max="3073" width="18.42578125" style="59" customWidth="1"/>
    <col min="3074" max="3074" width="24.85546875" style="59" customWidth="1"/>
    <col min="3075" max="3075" width="30.140625" style="59" customWidth="1"/>
    <col min="3076" max="3076" width="13.42578125" style="59" customWidth="1"/>
    <col min="3077" max="3085" width="16" style="59" customWidth="1"/>
    <col min="3086" max="3328" width="9.28515625" style="59"/>
    <col min="3329" max="3329" width="18.42578125" style="59" customWidth="1"/>
    <col min="3330" max="3330" width="24.85546875" style="59" customWidth="1"/>
    <col min="3331" max="3331" width="30.140625" style="59" customWidth="1"/>
    <col min="3332" max="3332" width="13.42578125" style="59" customWidth="1"/>
    <col min="3333" max="3341" width="16" style="59" customWidth="1"/>
    <col min="3342" max="3584" width="9.28515625" style="59"/>
    <col min="3585" max="3585" width="18.42578125" style="59" customWidth="1"/>
    <col min="3586" max="3586" width="24.85546875" style="59" customWidth="1"/>
    <col min="3587" max="3587" width="30.140625" style="59" customWidth="1"/>
    <col min="3588" max="3588" width="13.42578125" style="59" customWidth="1"/>
    <col min="3589" max="3597" width="16" style="59" customWidth="1"/>
    <col min="3598" max="3840" width="9.28515625" style="59"/>
    <col min="3841" max="3841" width="18.42578125" style="59" customWidth="1"/>
    <col min="3842" max="3842" width="24.85546875" style="59" customWidth="1"/>
    <col min="3843" max="3843" width="30.140625" style="59" customWidth="1"/>
    <col min="3844" max="3844" width="13.42578125" style="59" customWidth="1"/>
    <col min="3845" max="3853" width="16" style="59" customWidth="1"/>
    <col min="3854" max="4096" width="9.28515625" style="59"/>
    <col min="4097" max="4097" width="18.42578125" style="59" customWidth="1"/>
    <col min="4098" max="4098" width="24.85546875" style="59" customWidth="1"/>
    <col min="4099" max="4099" width="30.140625" style="59" customWidth="1"/>
    <col min="4100" max="4100" width="13.42578125" style="59" customWidth="1"/>
    <col min="4101" max="4109" width="16" style="59" customWidth="1"/>
    <col min="4110" max="4352" width="9.28515625" style="59"/>
    <col min="4353" max="4353" width="18.42578125" style="59" customWidth="1"/>
    <col min="4354" max="4354" width="24.85546875" style="59" customWidth="1"/>
    <col min="4355" max="4355" width="30.140625" style="59" customWidth="1"/>
    <col min="4356" max="4356" width="13.42578125" style="59" customWidth="1"/>
    <col min="4357" max="4365" width="16" style="59" customWidth="1"/>
    <col min="4366" max="4608" width="9.28515625" style="59"/>
    <col min="4609" max="4609" width="18.42578125" style="59" customWidth="1"/>
    <col min="4610" max="4610" width="24.85546875" style="59" customWidth="1"/>
    <col min="4611" max="4611" width="30.140625" style="59" customWidth="1"/>
    <col min="4612" max="4612" width="13.42578125" style="59" customWidth="1"/>
    <col min="4613" max="4621" width="16" style="59" customWidth="1"/>
    <col min="4622" max="4864" width="9.28515625" style="59"/>
    <col min="4865" max="4865" width="18.42578125" style="59" customWidth="1"/>
    <col min="4866" max="4866" width="24.85546875" style="59" customWidth="1"/>
    <col min="4867" max="4867" width="30.140625" style="59" customWidth="1"/>
    <col min="4868" max="4868" width="13.42578125" style="59" customWidth="1"/>
    <col min="4869" max="4877" width="16" style="59" customWidth="1"/>
    <col min="4878" max="5120" width="9.28515625" style="59"/>
    <col min="5121" max="5121" width="18.42578125" style="59" customWidth="1"/>
    <col min="5122" max="5122" width="24.85546875" style="59" customWidth="1"/>
    <col min="5123" max="5123" width="30.140625" style="59" customWidth="1"/>
    <col min="5124" max="5124" width="13.42578125" style="59" customWidth="1"/>
    <col min="5125" max="5133" width="16" style="59" customWidth="1"/>
    <col min="5134" max="5376" width="9.28515625" style="59"/>
    <col min="5377" max="5377" width="18.42578125" style="59" customWidth="1"/>
    <col min="5378" max="5378" width="24.85546875" style="59" customWidth="1"/>
    <col min="5379" max="5379" width="30.140625" style="59" customWidth="1"/>
    <col min="5380" max="5380" width="13.42578125" style="59" customWidth="1"/>
    <col min="5381" max="5389" width="16" style="59" customWidth="1"/>
    <col min="5390" max="5632" width="9.28515625" style="59"/>
    <col min="5633" max="5633" width="18.42578125" style="59" customWidth="1"/>
    <col min="5634" max="5634" width="24.85546875" style="59" customWidth="1"/>
    <col min="5635" max="5635" width="30.140625" style="59" customWidth="1"/>
    <col min="5636" max="5636" width="13.42578125" style="59" customWidth="1"/>
    <col min="5637" max="5645" width="16" style="59" customWidth="1"/>
    <col min="5646" max="5888" width="9.28515625" style="59"/>
    <col min="5889" max="5889" width="18.42578125" style="59" customWidth="1"/>
    <col min="5890" max="5890" width="24.85546875" style="59" customWidth="1"/>
    <col min="5891" max="5891" width="30.140625" style="59" customWidth="1"/>
    <col min="5892" max="5892" width="13.42578125" style="59" customWidth="1"/>
    <col min="5893" max="5901" width="16" style="59" customWidth="1"/>
    <col min="5902" max="6144" width="9.28515625" style="59"/>
    <col min="6145" max="6145" width="18.42578125" style="59" customWidth="1"/>
    <col min="6146" max="6146" width="24.85546875" style="59" customWidth="1"/>
    <col min="6147" max="6147" width="30.140625" style="59" customWidth="1"/>
    <col min="6148" max="6148" width="13.42578125" style="59" customWidth="1"/>
    <col min="6149" max="6157" width="16" style="59" customWidth="1"/>
    <col min="6158" max="6400" width="9.28515625" style="59"/>
    <col min="6401" max="6401" width="18.42578125" style="59" customWidth="1"/>
    <col min="6402" max="6402" width="24.85546875" style="59" customWidth="1"/>
    <col min="6403" max="6403" width="30.140625" style="59" customWidth="1"/>
    <col min="6404" max="6404" width="13.42578125" style="59" customWidth="1"/>
    <col min="6405" max="6413" width="16" style="59" customWidth="1"/>
    <col min="6414" max="6656" width="9.28515625" style="59"/>
    <col min="6657" max="6657" width="18.42578125" style="59" customWidth="1"/>
    <col min="6658" max="6658" width="24.85546875" style="59" customWidth="1"/>
    <col min="6659" max="6659" width="30.140625" style="59" customWidth="1"/>
    <col min="6660" max="6660" width="13.42578125" style="59" customWidth="1"/>
    <col min="6661" max="6669" width="16" style="59" customWidth="1"/>
    <col min="6670" max="6912" width="9.28515625" style="59"/>
    <col min="6913" max="6913" width="18.42578125" style="59" customWidth="1"/>
    <col min="6914" max="6914" width="24.85546875" style="59" customWidth="1"/>
    <col min="6915" max="6915" width="30.140625" style="59" customWidth="1"/>
    <col min="6916" max="6916" width="13.42578125" style="59" customWidth="1"/>
    <col min="6917" max="6925" width="16" style="59" customWidth="1"/>
    <col min="6926" max="7168" width="9.28515625" style="59"/>
    <col min="7169" max="7169" width="18.42578125" style="59" customWidth="1"/>
    <col min="7170" max="7170" width="24.85546875" style="59" customWidth="1"/>
    <col min="7171" max="7171" width="30.140625" style="59" customWidth="1"/>
    <col min="7172" max="7172" width="13.42578125" style="59" customWidth="1"/>
    <col min="7173" max="7181" width="16" style="59" customWidth="1"/>
    <col min="7182" max="7424" width="9.28515625" style="59"/>
    <col min="7425" max="7425" width="18.42578125" style="59" customWidth="1"/>
    <col min="7426" max="7426" width="24.85546875" style="59" customWidth="1"/>
    <col min="7427" max="7427" width="30.140625" style="59" customWidth="1"/>
    <col min="7428" max="7428" width="13.42578125" style="59" customWidth="1"/>
    <col min="7429" max="7437" width="16" style="59" customWidth="1"/>
    <col min="7438" max="7680" width="9.28515625" style="59"/>
    <col min="7681" max="7681" width="18.42578125" style="59" customWidth="1"/>
    <col min="7682" max="7682" width="24.85546875" style="59" customWidth="1"/>
    <col min="7683" max="7683" width="30.140625" style="59" customWidth="1"/>
    <col min="7684" max="7684" width="13.42578125" style="59" customWidth="1"/>
    <col min="7685" max="7693" width="16" style="59" customWidth="1"/>
    <col min="7694" max="7936" width="9.28515625" style="59"/>
    <col min="7937" max="7937" width="18.42578125" style="59" customWidth="1"/>
    <col min="7938" max="7938" width="24.85546875" style="59" customWidth="1"/>
    <col min="7939" max="7939" width="30.140625" style="59" customWidth="1"/>
    <col min="7940" max="7940" width="13.42578125" style="59" customWidth="1"/>
    <col min="7941" max="7949" width="16" style="59" customWidth="1"/>
    <col min="7950" max="8192" width="9.28515625" style="59"/>
    <col min="8193" max="8193" width="18.42578125" style="59" customWidth="1"/>
    <col min="8194" max="8194" width="24.85546875" style="59" customWidth="1"/>
    <col min="8195" max="8195" width="30.140625" style="59" customWidth="1"/>
    <col min="8196" max="8196" width="13.42578125" style="59" customWidth="1"/>
    <col min="8197" max="8205" width="16" style="59" customWidth="1"/>
    <col min="8206" max="8448" width="9.28515625" style="59"/>
    <col min="8449" max="8449" width="18.42578125" style="59" customWidth="1"/>
    <col min="8450" max="8450" width="24.85546875" style="59" customWidth="1"/>
    <col min="8451" max="8451" width="30.140625" style="59" customWidth="1"/>
    <col min="8452" max="8452" width="13.42578125" style="59" customWidth="1"/>
    <col min="8453" max="8461" width="16" style="59" customWidth="1"/>
    <col min="8462" max="8704" width="9.28515625" style="59"/>
    <col min="8705" max="8705" width="18.42578125" style="59" customWidth="1"/>
    <col min="8706" max="8706" width="24.85546875" style="59" customWidth="1"/>
    <col min="8707" max="8707" width="30.140625" style="59" customWidth="1"/>
    <col min="8708" max="8708" width="13.42578125" style="59" customWidth="1"/>
    <col min="8709" max="8717" width="16" style="59" customWidth="1"/>
    <col min="8718" max="8960" width="9.28515625" style="59"/>
    <col min="8961" max="8961" width="18.42578125" style="59" customWidth="1"/>
    <col min="8962" max="8962" width="24.85546875" style="59" customWidth="1"/>
    <col min="8963" max="8963" width="30.140625" style="59" customWidth="1"/>
    <col min="8964" max="8964" width="13.42578125" style="59" customWidth="1"/>
    <col min="8965" max="8973" width="16" style="59" customWidth="1"/>
    <col min="8974" max="9216" width="9.28515625" style="59"/>
    <col min="9217" max="9217" width="18.42578125" style="59" customWidth="1"/>
    <col min="9218" max="9218" width="24.85546875" style="59" customWidth="1"/>
    <col min="9219" max="9219" width="30.140625" style="59" customWidth="1"/>
    <col min="9220" max="9220" width="13.42578125" style="59" customWidth="1"/>
    <col min="9221" max="9229" width="16" style="59" customWidth="1"/>
    <col min="9230" max="9472" width="9.28515625" style="59"/>
    <col min="9473" max="9473" width="18.42578125" style="59" customWidth="1"/>
    <col min="9474" max="9474" width="24.85546875" style="59" customWidth="1"/>
    <col min="9475" max="9475" width="30.140625" style="59" customWidth="1"/>
    <col min="9476" max="9476" width="13.42578125" style="59" customWidth="1"/>
    <col min="9477" max="9485" width="16" style="59" customWidth="1"/>
    <col min="9486" max="9728" width="9.28515625" style="59"/>
    <col min="9729" max="9729" width="18.42578125" style="59" customWidth="1"/>
    <col min="9730" max="9730" width="24.85546875" style="59" customWidth="1"/>
    <col min="9731" max="9731" width="30.140625" style="59" customWidth="1"/>
    <col min="9732" max="9732" width="13.42578125" style="59" customWidth="1"/>
    <col min="9733" max="9741" width="16" style="59" customWidth="1"/>
    <col min="9742" max="9984" width="9.28515625" style="59"/>
    <col min="9985" max="9985" width="18.42578125" style="59" customWidth="1"/>
    <col min="9986" max="9986" width="24.85546875" style="59" customWidth="1"/>
    <col min="9987" max="9987" width="30.140625" style="59" customWidth="1"/>
    <col min="9988" max="9988" width="13.42578125" style="59" customWidth="1"/>
    <col min="9989" max="9997" width="16" style="59" customWidth="1"/>
    <col min="9998" max="10240" width="9.28515625" style="59"/>
    <col min="10241" max="10241" width="18.42578125" style="59" customWidth="1"/>
    <col min="10242" max="10242" width="24.85546875" style="59" customWidth="1"/>
    <col min="10243" max="10243" width="30.140625" style="59" customWidth="1"/>
    <col min="10244" max="10244" width="13.42578125" style="59" customWidth="1"/>
    <col min="10245" max="10253" width="16" style="59" customWidth="1"/>
    <col min="10254" max="10496" width="9.28515625" style="59"/>
    <col min="10497" max="10497" width="18.42578125" style="59" customWidth="1"/>
    <col min="10498" max="10498" width="24.85546875" style="59" customWidth="1"/>
    <col min="10499" max="10499" width="30.140625" style="59" customWidth="1"/>
    <col min="10500" max="10500" width="13.42578125" style="59" customWidth="1"/>
    <col min="10501" max="10509" width="16" style="59" customWidth="1"/>
    <col min="10510" max="10752" width="9.28515625" style="59"/>
    <col min="10753" max="10753" width="18.42578125" style="59" customWidth="1"/>
    <col min="10754" max="10754" width="24.85546875" style="59" customWidth="1"/>
    <col min="10755" max="10755" width="30.140625" style="59" customWidth="1"/>
    <col min="10756" max="10756" width="13.42578125" style="59" customWidth="1"/>
    <col min="10757" max="10765" width="16" style="59" customWidth="1"/>
    <col min="10766" max="11008" width="9.28515625" style="59"/>
    <col min="11009" max="11009" width="18.42578125" style="59" customWidth="1"/>
    <col min="11010" max="11010" width="24.85546875" style="59" customWidth="1"/>
    <col min="11011" max="11011" width="30.140625" style="59" customWidth="1"/>
    <col min="11012" max="11012" width="13.42578125" style="59" customWidth="1"/>
    <col min="11013" max="11021" width="16" style="59" customWidth="1"/>
    <col min="11022" max="11264" width="9.28515625" style="59"/>
    <col min="11265" max="11265" width="18.42578125" style="59" customWidth="1"/>
    <col min="11266" max="11266" width="24.85546875" style="59" customWidth="1"/>
    <col min="11267" max="11267" width="30.140625" style="59" customWidth="1"/>
    <col min="11268" max="11268" width="13.42578125" style="59" customWidth="1"/>
    <col min="11269" max="11277" width="16" style="59" customWidth="1"/>
    <col min="11278" max="11520" width="9.28515625" style="59"/>
    <col min="11521" max="11521" width="18.42578125" style="59" customWidth="1"/>
    <col min="11522" max="11522" width="24.85546875" style="59" customWidth="1"/>
    <col min="11523" max="11523" width="30.140625" style="59" customWidth="1"/>
    <col min="11524" max="11524" width="13.42578125" style="59" customWidth="1"/>
    <col min="11525" max="11533" width="16" style="59" customWidth="1"/>
    <col min="11534" max="11776" width="9.28515625" style="59"/>
    <col min="11777" max="11777" width="18.42578125" style="59" customWidth="1"/>
    <col min="11778" max="11778" width="24.85546875" style="59" customWidth="1"/>
    <col min="11779" max="11779" width="30.140625" style="59" customWidth="1"/>
    <col min="11780" max="11780" width="13.42578125" style="59" customWidth="1"/>
    <col min="11781" max="11789" width="16" style="59" customWidth="1"/>
    <col min="11790" max="12032" width="9.28515625" style="59"/>
    <col min="12033" max="12033" width="18.42578125" style="59" customWidth="1"/>
    <col min="12034" max="12034" width="24.85546875" style="59" customWidth="1"/>
    <col min="12035" max="12035" width="30.140625" style="59" customWidth="1"/>
    <col min="12036" max="12036" width="13.42578125" style="59" customWidth="1"/>
    <col min="12037" max="12045" width="16" style="59" customWidth="1"/>
    <col min="12046" max="12288" width="9.28515625" style="59"/>
    <col min="12289" max="12289" width="18.42578125" style="59" customWidth="1"/>
    <col min="12290" max="12290" width="24.85546875" style="59" customWidth="1"/>
    <col min="12291" max="12291" width="30.140625" style="59" customWidth="1"/>
    <col min="12292" max="12292" width="13.42578125" style="59" customWidth="1"/>
    <col min="12293" max="12301" width="16" style="59" customWidth="1"/>
    <col min="12302" max="12544" width="9.28515625" style="59"/>
    <col min="12545" max="12545" width="18.42578125" style="59" customWidth="1"/>
    <col min="12546" max="12546" width="24.85546875" style="59" customWidth="1"/>
    <col min="12547" max="12547" width="30.140625" style="59" customWidth="1"/>
    <col min="12548" max="12548" width="13.42578125" style="59" customWidth="1"/>
    <col min="12549" max="12557" width="16" style="59" customWidth="1"/>
    <col min="12558" max="12800" width="9.28515625" style="59"/>
    <col min="12801" max="12801" width="18.42578125" style="59" customWidth="1"/>
    <col min="12802" max="12802" width="24.85546875" style="59" customWidth="1"/>
    <col min="12803" max="12803" width="30.140625" style="59" customWidth="1"/>
    <col min="12804" max="12804" width="13.42578125" style="59" customWidth="1"/>
    <col min="12805" max="12813" width="16" style="59" customWidth="1"/>
    <col min="12814" max="13056" width="9.28515625" style="59"/>
    <col min="13057" max="13057" width="18.42578125" style="59" customWidth="1"/>
    <col min="13058" max="13058" width="24.85546875" style="59" customWidth="1"/>
    <col min="13059" max="13059" width="30.140625" style="59" customWidth="1"/>
    <col min="13060" max="13060" width="13.42578125" style="59" customWidth="1"/>
    <col min="13061" max="13069" width="16" style="59" customWidth="1"/>
    <col min="13070" max="13312" width="9.28515625" style="59"/>
    <col min="13313" max="13313" width="18.42578125" style="59" customWidth="1"/>
    <col min="13314" max="13314" width="24.85546875" style="59" customWidth="1"/>
    <col min="13315" max="13315" width="30.140625" style="59" customWidth="1"/>
    <col min="13316" max="13316" width="13.42578125" style="59" customWidth="1"/>
    <col min="13317" max="13325" width="16" style="59" customWidth="1"/>
    <col min="13326" max="13568" width="9.28515625" style="59"/>
    <col min="13569" max="13569" width="18.42578125" style="59" customWidth="1"/>
    <col min="13570" max="13570" width="24.85546875" style="59" customWidth="1"/>
    <col min="13571" max="13571" width="30.140625" style="59" customWidth="1"/>
    <col min="13572" max="13572" width="13.42578125" style="59" customWidth="1"/>
    <col min="13573" max="13581" width="16" style="59" customWidth="1"/>
    <col min="13582" max="13824" width="9.28515625" style="59"/>
    <col min="13825" max="13825" width="18.42578125" style="59" customWidth="1"/>
    <col min="13826" max="13826" width="24.85546875" style="59" customWidth="1"/>
    <col min="13827" max="13827" width="30.140625" style="59" customWidth="1"/>
    <col min="13828" max="13828" width="13.42578125" style="59" customWidth="1"/>
    <col min="13829" max="13837" width="16" style="59" customWidth="1"/>
    <col min="13838" max="14080" width="9.28515625" style="59"/>
    <col min="14081" max="14081" width="18.42578125" style="59" customWidth="1"/>
    <col min="14082" max="14082" width="24.85546875" style="59" customWidth="1"/>
    <col min="14083" max="14083" width="30.140625" style="59" customWidth="1"/>
    <col min="14084" max="14084" width="13.42578125" style="59" customWidth="1"/>
    <col min="14085" max="14093" width="16" style="59" customWidth="1"/>
    <col min="14094" max="14336" width="9.28515625" style="59"/>
    <col min="14337" max="14337" width="18.42578125" style="59" customWidth="1"/>
    <col min="14338" max="14338" width="24.85546875" style="59" customWidth="1"/>
    <col min="14339" max="14339" width="30.140625" style="59" customWidth="1"/>
    <col min="14340" max="14340" width="13.42578125" style="59" customWidth="1"/>
    <col min="14341" max="14349" width="16" style="59" customWidth="1"/>
    <col min="14350" max="14592" width="9.28515625" style="59"/>
    <col min="14593" max="14593" width="18.42578125" style="59" customWidth="1"/>
    <col min="14594" max="14594" width="24.85546875" style="59" customWidth="1"/>
    <col min="14595" max="14595" width="30.140625" style="59" customWidth="1"/>
    <col min="14596" max="14596" width="13.42578125" style="59" customWidth="1"/>
    <col min="14597" max="14605" width="16" style="59" customWidth="1"/>
    <col min="14606" max="14848" width="9.28515625" style="59"/>
    <col min="14849" max="14849" width="18.42578125" style="59" customWidth="1"/>
    <col min="14850" max="14850" width="24.85546875" style="59" customWidth="1"/>
    <col min="14851" max="14851" width="30.140625" style="59" customWidth="1"/>
    <col min="14852" max="14852" width="13.42578125" style="59" customWidth="1"/>
    <col min="14853" max="14861" width="16" style="59" customWidth="1"/>
    <col min="14862" max="15104" width="9.28515625" style="59"/>
    <col min="15105" max="15105" width="18.42578125" style="59" customWidth="1"/>
    <col min="15106" max="15106" width="24.85546875" style="59" customWidth="1"/>
    <col min="15107" max="15107" width="30.140625" style="59" customWidth="1"/>
    <col min="15108" max="15108" width="13.42578125" style="59" customWidth="1"/>
    <col min="15109" max="15117" width="16" style="59" customWidth="1"/>
    <col min="15118" max="15360" width="9.28515625" style="59"/>
    <col min="15361" max="15361" width="18.42578125" style="59" customWidth="1"/>
    <col min="15362" max="15362" width="24.85546875" style="59" customWidth="1"/>
    <col min="15363" max="15363" width="30.140625" style="59" customWidth="1"/>
    <col min="15364" max="15364" width="13.42578125" style="59" customWidth="1"/>
    <col min="15365" max="15373" width="16" style="59" customWidth="1"/>
    <col min="15374" max="15616" width="9.28515625" style="59"/>
    <col min="15617" max="15617" width="18.42578125" style="59" customWidth="1"/>
    <col min="15618" max="15618" width="24.85546875" style="59" customWidth="1"/>
    <col min="15619" max="15619" width="30.140625" style="59" customWidth="1"/>
    <col min="15620" max="15620" width="13.42578125" style="59" customWidth="1"/>
    <col min="15621" max="15629" width="16" style="59" customWidth="1"/>
    <col min="15630" max="15872" width="9.28515625" style="59"/>
    <col min="15873" max="15873" width="18.42578125" style="59" customWidth="1"/>
    <col min="15874" max="15874" width="24.85546875" style="59" customWidth="1"/>
    <col min="15875" max="15875" width="30.140625" style="59" customWidth="1"/>
    <col min="15876" max="15876" width="13.42578125" style="59" customWidth="1"/>
    <col min="15877" max="15885" width="16" style="59" customWidth="1"/>
    <col min="15886" max="16128" width="9.28515625" style="59"/>
    <col min="16129" max="16129" width="18.42578125" style="59" customWidth="1"/>
    <col min="16130" max="16130" width="24.85546875" style="59" customWidth="1"/>
    <col min="16131" max="16131" width="30.140625" style="59" customWidth="1"/>
    <col min="16132" max="16132" width="13.42578125" style="59" customWidth="1"/>
    <col min="16133" max="16141" width="16" style="59" customWidth="1"/>
    <col min="16142" max="16384" width="9.28515625" style="59"/>
  </cols>
  <sheetData>
    <row r="1" spans="1:13" ht="72" customHeight="1" x14ac:dyDescent="0.25">
      <c r="C1" s="56"/>
      <c r="D1" s="56"/>
      <c r="F1" s="60"/>
      <c r="G1" s="60"/>
      <c r="H1" s="60"/>
      <c r="I1" s="61" t="s">
        <v>35</v>
      </c>
      <c r="J1" s="61"/>
      <c r="K1" s="61"/>
      <c r="L1" s="61"/>
      <c r="M1" s="61"/>
    </row>
    <row r="2" spans="1:13" ht="55.5" customHeight="1" x14ac:dyDescent="0.2">
      <c r="A2" s="62" t="s">
        <v>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33.75" customHeight="1" x14ac:dyDescent="0.2">
      <c r="A3" s="53" t="s">
        <v>37</v>
      </c>
      <c r="B3" s="34" t="s">
        <v>38</v>
      </c>
      <c r="C3" s="63" t="s">
        <v>39</v>
      </c>
      <c r="D3" s="64" t="s">
        <v>40</v>
      </c>
      <c r="E3" s="64"/>
      <c r="F3" s="64"/>
      <c r="G3" s="64"/>
      <c r="H3" s="64"/>
      <c r="I3" s="64"/>
      <c r="J3" s="64"/>
      <c r="K3" s="64"/>
      <c r="L3" s="64"/>
      <c r="M3" s="64"/>
    </row>
    <row r="4" spans="1:13" ht="36" customHeight="1" x14ac:dyDescent="0.2">
      <c r="A4" s="53"/>
      <c r="B4" s="34"/>
      <c r="C4" s="65"/>
      <c r="D4" s="66" t="s">
        <v>41</v>
      </c>
      <c r="E4" s="66" t="s">
        <v>42</v>
      </c>
      <c r="F4" s="66" t="s">
        <v>43</v>
      </c>
      <c r="G4" s="67" t="s">
        <v>44</v>
      </c>
      <c r="H4" s="66" t="s">
        <v>45</v>
      </c>
      <c r="I4" s="68" t="s">
        <v>46</v>
      </c>
      <c r="J4" s="68" t="s">
        <v>47</v>
      </c>
      <c r="K4" s="68" t="s">
        <v>48</v>
      </c>
      <c r="L4" s="68" t="s">
        <v>49</v>
      </c>
      <c r="M4" s="68" t="s">
        <v>11</v>
      </c>
    </row>
    <row r="5" spans="1:13" ht="15.75" customHeight="1" x14ac:dyDescent="0.2">
      <c r="A5" s="42" t="s">
        <v>12</v>
      </c>
      <c r="B5" s="43" t="s">
        <v>13</v>
      </c>
      <c r="C5" s="69" t="s">
        <v>50</v>
      </c>
      <c r="D5" s="70">
        <f t="shared" ref="D5:I5" si="0">D8+D9+D10</f>
        <v>447829.60000000003</v>
      </c>
      <c r="E5" s="70">
        <f t="shared" si="0"/>
        <v>473625.59999999998</v>
      </c>
      <c r="F5" s="70">
        <f t="shared" si="0"/>
        <v>511729.69999999995</v>
      </c>
      <c r="G5" s="71">
        <f t="shared" si="0"/>
        <v>523228.00000000006</v>
      </c>
      <c r="H5" s="71">
        <f>H8+H9+H10</f>
        <v>549349</v>
      </c>
      <c r="I5" s="71">
        <f t="shared" si="0"/>
        <v>614389.6</v>
      </c>
      <c r="J5" s="71">
        <f>J8+J9+J10+J7</f>
        <v>587742.80000000005</v>
      </c>
      <c r="K5" s="71">
        <f>K8+K9+K10+K7</f>
        <v>583702.00000000012</v>
      </c>
      <c r="L5" s="71">
        <f>L8+L9+L10+L7</f>
        <v>578892.9</v>
      </c>
      <c r="M5" s="71">
        <f>M8+M9+M10+M7</f>
        <v>4870489.2</v>
      </c>
    </row>
    <row r="6" spans="1:13" ht="15.75" x14ac:dyDescent="0.2">
      <c r="A6" s="44"/>
      <c r="B6" s="45"/>
      <c r="C6" s="72" t="s">
        <v>51</v>
      </c>
      <c r="D6" s="73"/>
      <c r="E6" s="74"/>
      <c r="F6" s="74"/>
      <c r="G6" s="75"/>
      <c r="H6" s="75"/>
      <c r="I6" s="75"/>
      <c r="J6" s="75"/>
      <c r="K6" s="75"/>
      <c r="L6" s="71"/>
      <c r="M6" s="71"/>
    </row>
    <row r="7" spans="1:13" ht="15.75" x14ac:dyDescent="0.2">
      <c r="A7" s="44"/>
      <c r="B7" s="45"/>
      <c r="C7" s="76" t="s">
        <v>52</v>
      </c>
      <c r="D7" s="73"/>
      <c r="E7" s="74"/>
      <c r="F7" s="74"/>
      <c r="G7" s="75"/>
      <c r="H7" s="75"/>
      <c r="I7" s="75"/>
      <c r="J7" s="75">
        <f>J18</f>
        <v>2668.9</v>
      </c>
      <c r="K7" s="75">
        <f>K18</f>
        <v>4596.8999999999996</v>
      </c>
      <c r="L7" s="75">
        <f>L18</f>
        <v>2768.6</v>
      </c>
      <c r="M7" s="75">
        <f>M18</f>
        <v>10034.4</v>
      </c>
    </row>
    <row r="8" spans="1:13" ht="15.75" customHeight="1" x14ac:dyDescent="0.2">
      <c r="A8" s="44"/>
      <c r="B8" s="45"/>
      <c r="C8" s="76" t="s">
        <v>53</v>
      </c>
      <c r="D8" s="70">
        <f t="shared" ref="D8:L10" si="1">D13+D19+D24+D29</f>
        <v>215148.1</v>
      </c>
      <c r="E8" s="70">
        <f t="shared" si="1"/>
        <v>208367.5</v>
      </c>
      <c r="F8" s="70">
        <f t="shared" si="1"/>
        <v>280623.8</v>
      </c>
      <c r="G8" s="71">
        <f t="shared" si="1"/>
        <v>301525.8</v>
      </c>
      <c r="H8" s="71">
        <f t="shared" si="1"/>
        <v>326259.80000000005</v>
      </c>
      <c r="I8" s="71">
        <f t="shared" si="1"/>
        <v>354583.9</v>
      </c>
      <c r="J8" s="71">
        <f t="shared" si="1"/>
        <v>353326.39999999997</v>
      </c>
      <c r="K8" s="71">
        <f t="shared" si="1"/>
        <v>351810.9</v>
      </c>
      <c r="L8" s="71">
        <f t="shared" si="1"/>
        <v>348843.9</v>
      </c>
      <c r="M8" s="71">
        <f t="shared" ref="M8:M31" si="2">SUM(D8:L8)</f>
        <v>2740490.0999999996</v>
      </c>
    </row>
    <row r="9" spans="1:13" ht="15.75" x14ac:dyDescent="0.2">
      <c r="A9" s="44"/>
      <c r="B9" s="45"/>
      <c r="C9" s="76" t="s">
        <v>54</v>
      </c>
      <c r="D9" s="70">
        <f t="shared" si="1"/>
        <v>217161.60000000001</v>
      </c>
      <c r="E9" s="70">
        <f t="shared" si="1"/>
        <v>249957.8</v>
      </c>
      <c r="F9" s="70">
        <f t="shared" si="1"/>
        <v>211534.09999999998</v>
      </c>
      <c r="G9" s="71">
        <f t="shared" si="1"/>
        <v>199302.50000000003</v>
      </c>
      <c r="H9" s="71">
        <f t="shared" si="1"/>
        <v>198036.09999999998</v>
      </c>
      <c r="I9" s="71">
        <f t="shared" si="1"/>
        <v>232969.00000000003</v>
      </c>
      <c r="J9" s="71">
        <f t="shared" si="1"/>
        <v>200743.7</v>
      </c>
      <c r="K9" s="71">
        <f t="shared" si="1"/>
        <v>200590.4</v>
      </c>
      <c r="L9" s="71">
        <f t="shared" si="1"/>
        <v>200576.59999999998</v>
      </c>
      <c r="M9" s="71">
        <f t="shared" si="2"/>
        <v>1910871.7999999998</v>
      </c>
    </row>
    <row r="10" spans="1:13" ht="15" customHeight="1" x14ac:dyDescent="0.2">
      <c r="A10" s="77"/>
      <c r="B10" s="46"/>
      <c r="C10" s="76" t="s">
        <v>55</v>
      </c>
      <c r="D10" s="70">
        <f t="shared" si="1"/>
        <v>15519.9</v>
      </c>
      <c r="E10" s="70">
        <f t="shared" si="1"/>
        <v>15300.3</v>
      </c>
      <c r="F10" s="70">
        <f t="shared" si="1"/>
        <v>19571.8</v>
      </c>
      <c r="G10" s="71">
        <f t="shared" si="1"/>
        <v>22399.7</v>
      </c>
      <c r="H10" s="71">
        <f t="shared" si="1"/>
        <v>25053.100000000002</v>
      </c>
      <c r="I10" s="71">
        <f t="shared" si="1"/>
        <v>26836.7</v>
      </c>
      <c r="J10" s="71">
        <f t="shared" si="1"/>
        <v>31003.8</v>
      </c>
      <c r="K10" s="71">
        <f t="shared" si="1"/>
        <v>26703.8</v>
      </c>
      <c r="L10" s="71">
        <f>K10</f>
        <v>26703.8</v>
      </c>
      <c r="M10" s="71">
        <f t="shared" si="2"/>
        <v>209092.89999999997</v>
      </c>
    </row>
    <row r="11" spans="1:13" ht="15.75" customHeight="1" x14ac:dyDescent="0.2">
      <c r="A11" s="42" t="s">
        <v>56</v>
      </c>
      <c r="B11" s="43" t="s">
        <v>24</v>
      </c>
      <c r="C11" s="69" t="s">
        <v>50</v>
      </c>
      <c r="D11" s="70">
        <f t="shared" ref="D11:J11" si="3">D13+D14+D15</f>
        <v>198091.59999999998</v>
      </c>
      <c r="E11" s="70">
        <f t="shared" si="3"/>
        <v>204824.59999999998</v>
      </c>
      <c r="F11" s="70">
        <f t="shared" si="3"/>
        <v>219030.5</v>
      </c>
      <c r="G11" s="71">
        <f t="shared" si="3"/>
        <v>218633.1</v>
      </c>
      <c r="H11" s="71">
        <f t="shared" si="3"/>
        <v>229336.9</v>
      </c>
      <c r="I11" s="78">
        <f t="shared" si="3"/>
        <v>267495.40000000002</v>
      </c>
      <c r="J11" s="78">
        <f t="shared" si="3"/>
        <v>270867.89999999997</v>
      </c>
      <c r="K11" s="78">
        <f>K13+K14+K15</f>
        <v>267814.89999999997</v>
      </c>
      <c r="L11" s="78">
        <f>K11</f>
        <v>267814.89999999997</v>
      </c>
      <c r="M11" s="78">
        <f t="shared" si="2"/>
        <v>2143909.7999999998</v>
      </c>
    </row>
    <row r="12" spans="1:13" ht="15.75" x14ac:dyDescent="0.2">
      <c r="A12" s="44"/>
      <c r="B12" s="45"/>
      <c r="C12" s="72" t="s">
        <v>51</v>
      </c>
      <c r="D12" s="73"/>
      <c r="E12" s="70"/>
      <c r="F12" s="74"/>
      <c r="G12" s="75"/>
      <c r="H12" s="75"/>
      <c r="I12" s="75"/>
      <c r="J12" s="75"/>
      <c r="K12" s="75"/>
      <c r="L12" s="71">
        <f>K12</f>
        <v>0</v>
      </c>
      <c r="M12" s="71">
        <f t="shared" si="2"/>
        <v>0</v>
      </c>
    </row>
    <row r="13" spans="1:13" ht="15.75" x14ac:dyDescent="0.2">
      <c r="A13" s="44"/>
      <c r="B13" s="45"/>
      <c r="C13" s="79" t="s">
        <v>57</v>
      </c>
      <c r="D13" s="80">
        <v>92552.9</v>
      </c>
      <c r="E13" s="70">
        <v>81485.8</v>
      </c>
      <c r="F13" s="74">
        <v>116158.7</v>
      </c>
      <c r="G13" s="75">
        <v>122752.3</v>
      </c>
      <c r="H13" s="75">
        <v>129296.8</v>
      </c>
      <c r="I13" s="75">
        <v>147632</v>
      </c>
      <c r="J13" s="75">
        <v>159636.29999999999</v>
      </c>
      <c r="K13" s="75">
        <v>156583.29999999999</v>
      </c>
      <c r="L13" s="75">
        <v>156583.29999999999</v>
      </c>
      <c r="M13" s="71">
        <f t="shared" si="2"/>
        <v>1162681.4000000001</v>
      </c>
    </row>
    <row r="14" spans="1:13" ht="15.75" x14ac:dyDescent="0.2">
      <c r="A14" s="44"/>
      <c r="B14" s="45"/>
      <c r="C14" s="79" t="s">
        <v>58</v>
      </c>
      <c r="D14" s="80">
        <v>92376.4</v>
      </c>
      <c r="E14" s="70">
        <v>110895</v>
      </c>
      <c r="F14" s="70">
        <v>86284.2</v>
      </c>
      <c r="G14" s="71">
        <v>76465.3</v>
      </c>
      <c r="H14" s="71">
        <v>78788.7</v>
      </c>
      <c r="I14" s="71">
        <v>99489.9</v>
      </c>
      <c r="J14" s="71">
        <v>88831.4</v>
      </c>
      <c r="K14" s="71">
        <v>88831.4</v>
      </c>
      <c r="L14" s="71">
        <v>88831.4</v>
      </c>
      <c r="M14" s="71">
        <f t="shared" si="2"/>
        <v>810793.70000000007</v>
      </c>
    </row>
    <row r="15" spans="1:13" ht="31.5" x14ac:dyDescent="0.2">
      <c r="A15" s="77"/>
      <c r="B15" s="46"/>
      <c r="C15" s="79" t="s">
        <v>59</v>
      </c>
      <c r="D15" s="80">
        <v>13162.3</v>
      </c>
      <c r="E15" s="70">
        <v>12443.8</v>
      </c>
      <c r="F15" s="74">
        <v>16587.599999999999</v>
      </c>
      <c r="G15" s="75">
        <v>19415.5</v>
      </c>
      <c r="H15" s="75">
        <v>21251.4</v>
      </c>
      <c r="I15" s="75">
        <v>20373.5</v>
      </c>
      <c r="J15" s="75">
        <v>22400.2</v>
      </c>
      <c r="K15" s="75">
        <v>22400.2</v>
      </c>
      <c r="L15" s="75">
        <v>22400.2</v>
      </c>
      <c r="M15" s="71">
        <f t="shared" si="2"/>
        <v>170434.7</v>
      </c>
    </row>
    <row r="16" spans="1:13" ht="15.75" customHeight="1" x14ac:dyDescent="0.2">
      <c r="A16" s="42" t="s">
        <v>60</v>
      </c>
      <c r="B16" s="43" t="s">
        <v>28</v>
      </c>
      <c r="C16" s="69" t="s">
        <v>50</v>
      </c>
      <c r="D16" s="70">
        <f t="shared" ref="D16:I16" si="4">D19+D20+D21</f>
        <v>214621.9</v>
      </c>
      <c r="E16" s="70">
        <f t="shared" si="4"/>
        <v>231479.09999999998</v>
      </c>
      <c r="F16" s="70">
        <f t="shared" si="4"/>
        <v>252889.59999999998</v>
      </c>
      <c r="G16" s="71">
        <f t="shared" si="4"/>
        <v>262736.60000000003</v>
      </c>
      <c r="H16" s="71">
        <f t="shared" si="4"/>
        <v>275850</v>
      </c>
      <c r="I16" s="78">
        <f t="shared" si="4"/>
        <v>294091.2</v>
      </c>
      <c r="J16" s="81">
        <f>J19+J20+J21+J18</f>
        <v>268462.30000000005</v>
      </c>
      <c r="K16" s="78">
        <f>K19+K20+K21+K18</f>
        <v>261809.4</v>
      </c>
      <c r="L16" s="78">
        <f>L19+L20+L21+L18</f>
        <v>260056.30000000002</v>
      </c>
      <c r="M16" s="78">
        <f>M19+M20+M21+M18</f>
        <v>2321996.3999999994</v>
      </c>
    </row>
    <row r="17" spans="1:14" ht="15.75" x14ac:dyDescent="0.2">
      <c r="A17" s="44"/>
      <c r="B17" s="45"/>
      <c r="C17" s="72" t="s">
        <v>51</v>
      </c>
      <c r="D17" s="73"/>
      <c r="E17" s="74"/>
      <c r="F17" s="74"/>
      <c r="G17" s="75"/>
      <c r="H17" s="75"/>
      <c r="I17" s="75"/>
      <c r="J17" s="75"/>
      <c r="K17" s="75"/>
      <c r="L17" s="71">
        <f>K17</f>
        <v>0</v>
      </c>
      <c r="M17" s="71">
        <f t="shared" si="2"/>
        <v>0</v>
      </c>
    </row>
    <row r="18" spans="1:14" ht="15.75" x14ac:dyDescent="0.2">
      <c r="A18" s="44"/>
      <c r="B18" s="45"/>
      <c r="C18" s="76" t="s">
        <v>52</v>
      </c>
      <c r="D18" s="73"/>
      <c r="E18" s="74"/>
      <c r="F18" s="74"/>
      <c r="G18" s="75"/>
      <c r="H18" s="75"/>
      <c r="I18" s="75"/>
      <c r="J18" s="75">
        <v>2668.9</v>
      </c>
      <c r="K18" s="75">
        <f>928.3+3668.6</f>
        <v>4596.8999999999996</v>
      </c>
      <c r="L18" s="71">
        <f>967+1801.6</f>
        <v>2768.6</v>
      </c>
      <c r="M18" s="71">
        <f>SUM(J18:L18)</f>
        <v>10034.4</v>
      </c>
    </row>
    <row r="19" spans="1:14" ht="15.75" x14ac:dyDescent="0.2">
      <c r="A19" s="44"/>
      <c r="B19" s="45"/>
      <c r="C19" s="69" t="s">
        <v>61</v>
      </c>
      <c r="D19" s="80">
        <v>109406.9</v>
      </c>
      <c r="E19" s="70">
        <v>113565.8</v>
      </c>
      <c r="F19" s="74">
        <v>149314.1</v>
      </c>
      <c r="G19" s="75">
        <v>163921.20000000001</v>
      </c>
      <c r="H19" s="75">
        <v>178896.1</v>
      </c>
      <c r="I19" s="75">
        <v>189252.9</v>
      </c>
      <c r="J19" s="75">
        <f>188024.3-2668.9</f>
        <v>185355.4</v>
      </c>
      <c r="K19" s="75">
        <f>185691.4-K18</f>
        <v>181094.5</v>
      </c>
      <c r="L19" s="71">
        <f>183952.1-L18</f>
        <v>181183.5</v>
      </c>
      <c r="M19" s="71">
        <f t="shared" si="2"/>
        <v>1451990.4</v>
      </c>
    </row>
    <row r="20" spans="1:14" ht="15.75" x14ac:dyDescent="0.2">
      <c r="A20" s="44"/>
      <c r="B20" s="45"/>
      <c r="C20" s="69" t="s">
        <v>62</v>
      </c>
      <c r="D20" s="80">
        <v>103390.39999999999</v>
      </c>
      <c r="E20" s="70">
        <v>115762</v>
      </c>
      <c r="F20" s="70">
        <v>101282.7</v>
      </c>
      <c r="G20" s="71">
        <v>96522.6</v>
      </c>
      <c r="H20" s="71">
        <v>93843.6</v>
      </c>
      <c r="I20" s="71">
        <v>99156.3</v>
      </c>
      <c r="J20" s="71">
        <v>72699</v>
      </c>
      <c r="K20" s="71">
        <v>72679</v>
      </c>
      <c r="L20" s="71">
        <v>72665.2</v>
      </c>
      <c r="M20" s="71">
        <f t="shared" si="2"/>
        <v>828000.79999999993</v>
      </c>
    </row>
    <row r="21" spans="1:14" ht="15.75" x14ac:dyDescent="0.2">
      <c r="A21" s="77"/>
      <c r="B21" s="46"/>
      <c r="C21" s="69" t="s">
        <v>63</v>
      </c>
      <c r="D21" s="80">
        <v>1824.6</v>
      </c>
      <c r="E21" s="70">
        <v>2151.3000000000002</v>
      </c>
      <c r="F21" s="74">
        <v>2292.8000000000002</v>
      </c>
      <c r="G21" s="75">
        <v>2292.8000000000002</v>
      </c>
      <c r="H21" s="75">
        <v>3110.3</v>
      </c>
      <c r="I21" s="75">
        <v>5682</v>
      </c>
      <c r="J21" s="75">
        <v>7739</v>
      </c>
      <c r="K21" s="75">
        <v>3439</v>
      </c>
      <c r="L21" s="71">
        <v>3439</v>
      </c>
      <c r="M21" s="71">
        <f t="shared" si="2"/>
        <v>31970.799999999999</v>
      </c>
    </row>
    <row r="22" spans="1:14" ht="15.75" customHeight="1" x14ac:dyDescent="0.2">
      <c r="A22" s="42" t="s">
        <v>29</v>
      </c>
      <c r="B22" s="43" t="s">
        <v>30</v>
      </c>
      <c r="C22" s="69" t="s">
        <v>50</v>
      </c>
      <c r="D22" s="70">
        <f t="shared" ref="D22:I22" si="5">D24+D25+D26</f>
        <v>6990.7000000000007</v>
      </c>
      <c r="E22" s="70">
        <f t="shared" si="5"/>
        <v>7764.9</v>
      </c>
      <c r="F22" s="70">
        <f t="shared" si="5"/>
        <v>7414.4</v>
      </c>
      <c r="G22" s="71">
        <f t="shared" si="5"/>
        <v>8058.2999999999993</v>
      </c>
      <c r="H22" s="71">
        <f>H24+H25+H26</f>
        <v>7980.7999999999993</v>
      </c>
      <c r="I22" s="78">
        <f t="shared" si="5"/>
        <v>8394.1</v>
      </c>
      <c r="J22" s="81">
        <f>J24+J25+J26</f>
        <v>8543.5</v>
      </c>
      <c r="K22" s="78">
        <f>K24+K25+K26</f>
        <v>8493.4</v>
      </c>
      <c r="L22" s="78">
        <f>K22</f>
        <v>8493.4</v>
      </c>
      <c r="M22" s="78">
        <f t="shared" si="2"/>
        <v>72133.5</v>
      </c>
    </row>
    <row r="23" spans="1:14" ht="15.75" x14ac:dyDescent="0.2">
      <c r="A23" s="44"/>
      <c r="B23" s="45"/>
      <c r="C23" s="72" t="s">
        <v>51</v>
      </c>
      <c r="D23" s="80"/>
      <c r="E23" s="70"/>
      <c r="F23" s="74"/>
      <c r="G23" s="75"/>
      <c r="H23" s="75"/>
      <c r="I23" s="75"/>
      <c r="J23" s="75"/>
      <c r="K23" s="75"/>
      <c r="L23" s="71">
        <f>K23</f>
        <v>0</v>
      </c>
      <c r="M23" s="71">
        <f t="shared" si="2"/>
        <v>0</v>
      </c>
    </row>
    <row r="24" spans="1:14" ht="15.75" x14ac:dyDescent="0.2">
      <c r="A24" s="44"/>
      <c r="B24" s="45"/>
      <c r="C24" s="76" t="s">
        <v>53</v>
      </c>
      <c r="D24" s="80">
        <v>4599.6000000000004</v>
      </c>
      <c r="E24" s="70">
        <v>4788.3999999999996</v>
      </c>
      <c r="F24" s="74">
        <v>4560.6000000000004</v>
      </c>
      <c r="G24" s="75">
        <v>4565.7</v>
      </c>
      <c r="H24" s="75">
        <v>5116.3999999999996</v>
      </c>
      <c r="I24" s="75">
        <v>5258.7</v>
      </c>
      <c r="J24" s="75">
        <v>5927.4</v>
      </c>
      <c r="K24" s="75">
        <v>5927.4</v>
      </c>
      <c r="L24" s="75">
        <v>5927.4</v>
      </c>
      <c r="M24" s="71">
        <f t="shared" si="2"/>
        <v>46671.6</v>
      </c>
    </row>
    <row r="25" spans="1:14" ht="15.75" x14ac:dyDescent="0.2">
      <c r="A25" s="44"/>
      <c r="B25" s="45"/>
      <c r="C25" s="76" t="s">
        <v>54</v>
      </c>
      <c r="D25" s="80">
        <v>1858.1</v>
      </c>
      <c r="E25" s="70">
        <v>2271.3000000000002</v>
      </c>
      <c r="F25" s="70">
        <v>2162.4</v>
      </c>
      <c r="G25" s="71">
        <v>2801.2</v>
      </c>
      <c r="H25" s="71">
        <v>2173</v>
      </c>
      <c r="I25" s="71">
        <v>2354.1999999999998</v>
      </c>
      <c r="J25" s="71">
        <v>1751.5</v>
      </c>
      <c r="K25" s="71">
        <v>1701.4</v>
      </c>
      <c r="L25" s="71">
        <f>K25</f>
        <v>1701.4</v>
      </c>
      <c r="M25" s="71">
        <f t="shared" si="2"/>
        <v>18774.500000000004</v>
      </c>
    </row>
    <row r="26" spans="1:14" ht="31.5" x14ac:dyDescent="0.2">
      <c r="A26" s="77"/>
      <c r="B26" s="46"/>
      <c r="C26" s="76" t="s">
        <v>55</v>
      </c>
      <c r="D26" s="80">
        <v>533</v>
      </c>
      <c r="E26" s="70">
        <v>705.2</v>
      </c>
      <c r="F26" s="74">
        <v>691.4</v>
      </c>
      <c r="G26" s="75">
        <v>691.4</v>
      </c>
      <c r="H26" s="75">
        <v>691.4</v>
      </c>
      <c r="I26" s="75">
        <v>781.2</v>
      </c>
      <c r="J26" s="75">
        <v>864.6</v>
      </c>
      <c r="K26" s="75">
        <v>864.6</v>
      </c>
      <c r="L26" s="75">
        <v>864.6</v>
      </c>
      <c r="M26" s="71">
        <f t="shared" si="2"/>
        <v>6687.4000000000015</v>
      </c>
    </row>
    <row r="27" spans="1:14" ht="15.75" customHeight="1" x14ac:dyDescent="0.2">
      <c r="A27" s="42" t="s">
        <v>31</v>
      </c>
      <c r="B27" s="43" t="s">
        <v>32</v>
      </c>
      <c r="C27" s="69" t="s">
        <v>50</v>
      </c>
      <c r="D27" s="70">
        <f t="shared" ref="D27:I27" si="6">D29+D30+D31</f>
        <v>28125.4</v>
      </c>
      <c r="E27" s="70">
        <f t="shared" si="6"/>
        <v>29557</v>
      </c>
      <c r="F27" s="70">
        <f t="shared" si="6"/>
        <v>32395.199999999997</v>
      </c>
      <c r="G27" s="71">
        <f t="shared" si="6"/>
        <v>33800</v>
      </c>
      <c r="H27" s="71">
        <f t="shared" si="6"/>
        <v>36181.300000000003</v>
      </c>
      <c r="I27" s="78">
        <f t="shared" si="6"/>
        <v>44408.899999999994</v>
      </c>
      <c r="J27" s="81">
        <f>J29+J30+J31</f>
        <v>39869.100000000006</v>
      </c>
      <c r="K27" s="78">
        <f>K29+K30+K31</f>
        <v>45584.3</v>
      </c>
      <c r="L27" s="78">
        <f>L28+L29+L30</f>
        <v>42528.299999999996</v>
      </c>
      <c r="M27" s="78">
        <f t="shared" si="2"/>
        <v>332449.5</v>
      </c>
    </row>
    <row r="28" spans="1:14" ht="15.75" x14ac:dyDescent="0.2">
      <c r="A28" s="44"/>
      <c r="B28" s="45"/>
      <c r="C28" s="72" t="s">
        <v>51</v>
      </c>
      <c r="D28" s="80"/>
      <c r="E28" s="70"/>
      <c r="F28" s="74"/>
      <c r="G28" s="75"/>
      <c r="H28" s="75"/>
      <c r="I28" s="75"/>
      <c r="J28" s="75"/>
      <c r="K28" s="75"/>
      <c r="L28" s="71">
        <f>K28</f>
        <v>0</v>
      </c>
      <c r="M28" s="71">
        <f t="shared" si="2"/>
        <v>0</v>
      </c>
    </row>
    <row r="29" spans="1:14" ht="15.75" x14ac:dyDescent="0.2">
      <c r="A29" s="44"/>
      <c r="B29" s="45"/>
      <c r="C29" s="76" t="s">
        <v>53</v>
      </c>
      <c r="D29" s="80">
        <v>8588.7000000000007</v>
      </c>
      <c r="E29" s="70">
        <v>8527.5</v>
      </c>
      <c r="F29" s="74">
        <v>10590.4</v>
      </c>
      <c r="G29" s="75">
        <v>10286.6</v>
      </c>
      <c r="H29" s="75">
        <v>12950.5</v>
      </c>
      <c r="I29" s="75">
        <v>12440.3</v>
      </c>
      <c r="J29" s="75">
        <v>2407.3000000000002</v>
      </c>
      <c r="K29" s="75">
        <v>8205.7000000000007</v>
      </c>
      <c r="L29" s="71">
        <v>5149.7</v>
      </c>
      <c r="M29" s="71">
        <f t="shared" si="2"/>
        <v>79146.7</v>
      </c>
    </row>
    <row r="30" spans="1:14" ht="15.75" x14ac:dyDescent="0.2">
      <c r="A30" s="44"/>
      <c r="B30" s="45"/>
      <c r="C30" s="76" t="s">
        <v>54</v>
      </c>
      <c r="D30" s="80">
        <v>19536.7</v>
      </c>
      <c r="E30" s="70">
        <v>21029.5</v>
      </c>
      <c r="F30" s="70">
        <v>21804.799999999999</v>
      </c>
      <c r="G30" s="71">
        <v>23513.4</v>
      </c>
      <c r="H30" s="71">
        <v>23230.799999999999</v>
      </c>
      <c r="I30" s="71">
        <v>31968.6</v>
      </c>
      <c r="J30" s="71">
        <v>37461.800000000003</v>
      </c>
      <c r="K30" s="71">
        <v>37378.6</v>
      </c>
      <c r="L30" s="71">
        <f>K30</f>
        <v>37378.6</v>
      </c>
      <c r="M30" s="71">
        <f t="shared" si="2"/>
        <v>253302.8</v>
      </c>
    </row>
    <row r="31" spans="1:14" ht="15" customHeight="1" x14ac:dyDescent="0.2">
      <c r="A31" s="77"/>
      <c r="B31" s="46"/>
      <c r="C31" s="76" t="s">
        <v>55</v>
      </c>
      <c r="D31" s="80">
        <v>0</v>
      </c>
      <c r="E31" s="70">
        <v>0</v>
      </c>
      <c r="F31" s="74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1">
        <f>K31</f>
        <v>0</v>
      </c>
      <c r="M31" s="71">
        <f t="shared" si="2"/>
        <v>0</v>
      </c>
    </row>
    <row r="32" spans="1:14" s="56" customFormat="1" ht="30.75" customHeight="1" x14ac:dyDescent="0.25">
      <c r="A32" s="82" t="s">
        <v>33</v>
      </c>
      <c r="B32" s="82"/>
      <c r="C32" s="83"/>
      <c r="D32" s="83"/>
      <c r="E32" s="84"/>
      <c r="F32" s="85"/>
      <c r="G32" s="86" t="s">
        <v>34</v>
      </c>
      <c r="H32" s="86"/>
      <c r="I32" s="86"/>
      <c r="J32" s="86"/>
      <c r="K32" s="86"/>
      <c r="L32" s="86"/>
      <c r="M32" s="86"/>
      <c r="N32" s="87"/>
    </row>
    <row r="137" spans="16:16" ht="105" customHeight="1" x14ac:dyDescent="0.25">
      <c r="P137" s="56"/>
    </row>
  </sheetData>
  <mergeCells count="17">
    <mergeCell ref="A22:A26"/>
    <mergeCell ref="B22:B26"/>
    <mergeCell ref="A27:A31"/>
    <mergeCell ref="B27:B31"/>
    <mergeCell ref="G32:M32"/>
    <mergeCell ref="A5:A10"/>
    <mergeCell ref="B5:B10"/>
    <mergeCell ref="A11:A15"/>
    <mergeCell ref="B11:B15"/>
    <mergeCell ref="A16:A21"/>
    <mergeCell ref="B16:B21"/>
    <mergeCell ref="I1:M1"/>
    <mergeCell ref="A2:M2"/>
    <mergeCell ref="A3:A4"/>
    <mergeCell ref="B3:B4"/>
    <mergeCell ref="C3:C4"/>
    <mergeCell ref="D3:M3"/>
  </mergeCells>
  <printOptions horizontalCentered="1"/>
  <pageMargins left="0.15748031496062992" right="0.15748031496062992" top="0.78740157480314965" bottom="0" header="0.31496062992125984" footer="0.31496062992125984"/>
  <pageSetup paperSize="9" scale="62" orientation="landscape" useFirstPageNumber="1" r:id="rId1"/>
  <headerFooter differentFirst="1">
    <oddHeader>&amp;C&amp;P</oddHeader>
  </headerFooter>
  <rowBreaks count="1" manualBreakCount="1">
    <brk id="2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Q35"/>
  <sheetViews>
    <sheetView view="pageBreakPreview" zoomScaleNormal="100" zoomScaleSheetLayoutView="100" workbookViewId="0">
      <selection activeCell="A24" sqref="A24"/>
    </sheetView>
  </sheetViews>
  <sheetFormatPr defaultRowHeight="15.75" x14ac:dyDescent="0.25"/>
  <cols>
    <col min="1" max="1" width="46.42578125" style="1" customWidth="1"/>
    <col min="2" max="2" width="9.140625" style="1" customWidth="1"/>
    <col min="3" max="8" width="9.140625" style="1"/>
    <col min="9" max="9" width="10.28515625" style="1" customWidth="1"/>
    <col min="10" max="10" width="9.5703125" style="1" bestFit="1" customWidth="1"/>
    <col min="11" max="11" width="10.140625" style="1" customWidth="1"/>
    <col min="12" max="12" width="10.7109375" style="1" bestFit="1" customWidth="1"/>
    <col min="13" max="13" width="10.7109375" style="1" customWidth="1"/>
    <col min="14" max="14" width="10.7109375" style="56" customWidth="1"/>
    <col min="15" max="15" width="10.7109375" style="1" bestFit="1" customWidth="1"/>
    <col min="16" max="16" width="10.7109375" style="1" customWidth="1"/>
    <col min="17" max="17" width="11" style="1" customWidth="1"/>
    <col min="18" max="256" width="9.140625" style="1"/>
    <col min="257" max="257" width="46.42578125" style="1" customWidth="1"/>
    <col min="258" max="258" width="9.140625" style="1" customWidth="1"/>
    <col min="259" max="264" width="9.140625" style="1"/>
    <col min="265" max="265" width="10.28515625" style="1" customWidth="1"/>
    <col min="266" max="266" width="9.5703125" style="1" bestFit="1" customWidth="1"/>
    <col min="267" max="267" width="10.140625" style="1" customWidth="1"/>
    <col min="268" max="268" width="10.7109375" style="1" bestFit="1" customWidth="1"/>
    <col min="269" max="270" width="10.7109375" style="1" customWidth="1"/>
    <col min="271" max="271" width="10.7109375" style="1" bestFit="1" customWidth="1"/>
    <col min="272" max="272" width="10.7109375" style="1" customWidth="1"/>
    <col min="273" max="273" width="11" style="1" customWidth="1"/>
    <col min="274" max="512" width="9.140625" style="1"/>
    <col min="513" max="513" width="46.42578125" style="1" customWidth="1"/>
    <col min="514" max="514" width="9.140625" style="1" customWidth="1"/>
    <col min="515" max="520" width="9.140625" style="1"/>
    <col min="521" max="521" width="10.28515625" style="1" customWidth="1"/>
    <col min="522" max="522" width="9.5703125" style="1" bestFit="1" customWidth="1"/>
    <col min="523" max="523" width="10.140625" style="1" customWidth="1"/>
    <col min="524" max="524" width="10.7109375" style="1" bestFit="1" customWidth="1"/>
    <col min="525" max="526" width="10.7109375" style="1" customWidth="1"/>
    <col min="527" max="527" width="10.7109375" style="1" bestFit="1" customWidth="1"/>
    <col min="528" max="528" width="10.7109375" style="1" customWidth="1"/>
    <col min="529" max="529" width="11" style="1" customWidth="1"/>
    <col min="530" max="768" width="9.140625" style="1"/>
    <col min="769" max="769" width="46.42578125" style="1" customWidth="1"/>
    <col min="770" max="770" width="9.140625" style="1" customWidth="1"/>
    <col min="771" max="776" width="9.140625" style="1"/>
    <col min="777" max="777" width="10.28515625" style="1" customWidth="1"/>
    <col min="778" max="778" width="9.5703125" style="1" bestFit="1" customWidth="1"/>
    <col min="779" max="779" width="10.140625" style="1" customWidth="1"/>
    <col min="780" max="780" width="10.7109375" style="1" bestFit="1" customWidth="1"/>
    <col min="781" max="782" width="10.7109375" style="1" customWidth="1"/>
    <col min="783" max="783" width="10.7109375" style="1" bestFit="1" customWidth="1"/>
    <col min="784" max="784" width="10.7109375" style="1" customWidth="1"/>
    <col min="785" max="785" width="11" style="1" customWidth="1"/>
    <col min="786" max="1024" width="9.140625" style="1"/>
    <col min="1025" max="1025" width="46.42578125" style="1" customWidth="1"/>
    <col min="1026" max="1026" width="9.140625" style="1" customWidth="1"/>
    <col min="1027" max="1032" width="9.140625" style="1"/>
    <col min="1033" max="1033" width="10.28515625" style="1" customWidth="1"/>
    <col min="1034" max="1034" width="9.5703125" style="1" bestFit="1" customWidth="1"/>
    <col min="1035" max="1035" width="10.140625" style="1" customWidth="1"/>
    <col min="1036" max="1036" width="10.7109375" style="1" bestFit="1" customWidth="1"/>
    <col min="1037" max="1038" width="10.7109375" style="1" customWidth="1"/>
    <col min="1039" max="1039" width="10.7109375" style="1" bestFit="1" customWidth="1"/>
    <col min="1040" max="1040" width="10.7109375" style="1" customWidth="1"/>
    <col min="1041" max="1041" width="11" style="1" customWidth="1"/>
    <col min="1042" max="1280" width="9.140625" style="1"/>
    <col min="1281" max="1281" width="46.42578125" style="1" customWidth="1"/>
    <col min="1282" max="1282" width="9.140625" style="1" customWidth="1"/>
    <col min="1283" max="1288" width="9.140625" style="1"/>
    <col min="1289" max="1289" width="10.28515625" style="1" customWidth="1"/>
    <col min="1290" max="1290" width="9.5703125" style="1" bestFit="1" customWidth="1"/>
    <col min="1291" max="1291" width="10.140625" style="1" customWidth="1"/>
    <col min="1292" max="1292" width="10.7109375" style="1" bestFit="1" customWidth="1"/>
    <col min="1293" max="1294" width="10.7109375" style="1" customWidth="1"/>
    <col min="1295" max="1295" width="10.7109375" style="1" bestFit="1" customWidth="1"/>
    <col min="1296" max="1296" width="10.7109375" style="1" customWidth="1"/>
    <col min="1297" max="1297" width="11" style="1" customWidth="1"/>
    <col min="1298" max="1536" width="9.140625" style="1"/>
    <col min="1537" max="1537" width="46.42578125" style="1" customWidth="1"/>
    <col min="1538" max="1538" width="9.140625" style="1" customWidth="1"/>
    <col min="1539" max="1544" width="9.140625" style="1"/>
    <col min="1545" max="1545" width="10.28515625" style="1" customWidth="1"/>
    <col min="1546" max="1546" width="9.5703125" style="1" bestFit="1" customWidth="1"/>
    <col min="1547" max="1547" width="10.140625" style="1" customWidth="1"/>
    <col min="1548" max="1548" width="10.7109375" style="1" bestFit="1" customWidth="1"/>
    <col min="1549" max="1550" width="10.7109375" style="1" customWidth="1"/>
    <col min="1551" max="1551" width="10.7109375" style="1" bestFit="1" customWidth="1"/>
    <col min="1552" max="1552" width="10.7109375" style="1" customWidth="1"/>
    <col min="1553" max="1553" width="11" style="1" customWidth="1"/>
    <col min="1554" max="1792" width="9.140625" style="1"/>
    <col min="1793" max="1793" width="46.42578125" style="1" customWidth="1"/>
    <col min="1794" max="1794" width="9.140625" style="1" customWidth="1"/>
    <col min="1795" max="1800" width="9.140625" style="1"/>
    <col min="1801" max="1801" width="10.28515625" style="1" customWidth="1"/>
    <col min="1802" max="1802" width="9.5703125" style="1" bestFit="1" customWidth="1"/>
    <col min="1803" max="1803" width="10.140625" style="1" customWidth="1"/>
    <col min="1804" max="1804" width="10.7109375" style="1" bestFit="1" customWidth="1"/>
    <col min="1805" max="1806" width="10.7109375" style="1" customWidth="1"/>
    <col min="1807" max="1807" width="10.7109375" style="1" bestFit="1" customWidth="1"/>
    <col min="1808" max="1808" width="10.7109375" style="1" customWidth="1"/>
    <col min="1809" max="1809" width="11" style="1" customWidth="1"/>
    <col min="1810" max="2048" width="9.140625" style="1"/>
    <col min="2049" max="2049" width="46.42578125" style="1" customWidth="1"/>
    <col min="2050" max="2050" width="9.140625" style="1" customWidth="1"/>
    <col min="2051" max="2056" width="9.140625" style="1"/>
    <col min="2057" max="2057" width="10.28515625" style="1" customWidth="1"/>
    <col min="2058" max="2058" width="9.5703125" style="1" bestFit="1" customWidth="1"/>
    <col min="2059" max="2059" width="10.140625" style="1" customWidth="1"/>
    <col min="2060" max="2060" width="10.7109375" style="1" bestFit="1" customWidth="1"/>
    <col min="2061" max="2062" width="10.7109375" style="1" customWidth="1"/>
    <col min="2063" max="2063" width="10.7109375" style="1" bestFit="1" customWidth="1"/>
    <col min="2064" max="2064" width="10.7109375" style="1" customWidth="1"/>
    <col min="2065" max="2065" width="11" style="1" customWidth="1"/>
    <col min="2066" max="2304" width="9.140625" style="1"/>
    <col min="2305" max="2305" width="46.42578125" style="1" customWidth="1"/>
    <col min="2306" max="2306" width="9.140625" style="1" customWidth="1"/>
    <col min="2307" max="2312" width="9.140625" style="1"/>
    <col min="2313" max="2313" width="10.28515625" style="1" customWidth="1"/>
    <col min="2314" max="2314" width="9.5703125" style="1" bestFit="1" customWidth="1"/>
    <col min="2315" max="2315" width="10.140625" style="1" customWidth="1"/>
    <col min="2316" max="2316" width="10.7109375" style="1" bestFit="1" customWidth="1"/>
    <col min="2317" max="2318" width="10.7109375" style="1" customWidth="1"/>
    <col min="2319" max="2319" width="10.7109375" style="1" bestFit="1" customWidth="1"/>
    <col min="2320" max="2320" width="10.7109375" style="1" customWidth="1"/>
    <col min="2321" max="2321" width="11" style="1" customWidth="1"/>
    <col min="2322" max="2560" width="9.140625" style="1"/>
    <col min="2561" max="2561" width="46.42578125" style="1" customWidth="1"/>
    <col min="2562" max="2562" width="9.140625" style="1" customWidth="1"/>
    <col min="2563" max="2568" width="9.140625" style="1"/>
    <col min="2569" max="2569" width="10.28515625" style="1" customWidth="1"/>
    <col min="2570" max="2570" width="9.5703125" style="1" bestFit="1" customWidth="1"/>
    <col min="2571" max="2571" width="10.140625" style="1" customWidth="1"/>
    <col min="2572" max="2572" width="10.7109375" style="1" bestFit="1" customWidth="1"/>
    <col min="2573" max="2574" width="10.7109375" style="1" customWidth="1"/>
    <col min="2575" max="2575" width="10.7109375" style="1" bestFit="1" customWidth="1"/>
    <col min="2576" max="2576" width="10.7109375" style="1" customWidth="1"/>
    <col min="2577" max="2577" width="11" style="1" customWidth="1"/>
    <col min="2578" max="2816" width="9.140625" style="1"/>
    <col min="2817" max="2817" width="46.42578125" style="1" customWidth="1"/>
    <col min="2818" max="2818" width="9.140625" style="1" customWidth="1"/>
    <col min="2819" max="2824" width="9.140625" style="1"/>
    <col min="2825" max="2825" width="10.28515625" style="1" customWidth="1"/>
    <col min="2826" max="2826" width="9.5703125" style="1" bestFit="1" customWidth="1"/>
    <col min="2827" max="2827" width="10.140625" style="1" customWidth="1"/>
    <col min="2828" max="2828" width="10.7109375" style="1" bestFit="1" customWidth="1"/>
    <col min="2829" max="2830" width="10.7109375" style="1" customWidth="1"/>
    <col min="2831" max="2831" width="10.7109375" style="1" bestFit="1" customWidth="1"/>
    <col min="2832" max="2832" width="10.7109375" style="1" customWidth="1"/>
    <col min="2833" max="2833" width="11" style="1" customWidth="1"/>
    <col min="2834" max="3072" width="9.140625" style="1"/>
    <col min="3073" max="3073" width="46.42578125" style="1" customWidth="1"/>
    <col min="3074" max="3074" width="9.140625" style="1" customWidth="1"/>
    <col min="3075" max="3080" width="9.140625" style="1"/>
    <col min="3081" max="3081" width="10.28515625" style="1" customWidth="1"/>
    <col min="3082" max="3082" width="9.5703125" style="1" bestFit="1" customWidth="1"/>
    <col min="3083" max="3083" width="10.140625" style="1" customWidth="1"/>
    <col min="3084" max="3084" width="10.7109375" style="1" bestFit="1" customWidth="1"/>
    <col min="3085" max="3086" width="10.7109375" style="1" customWidth="1"/>
    <col min="3087" max="3087" width="10.7109375" style="1" bestFit="1" customWidth="1"/>
    <col min="3088" max="3088" width="10.7109375" style="1" customWidth="1"/>
    <col min="3089" max="3089" width="11" style="1" customWidth="1"/>
    <col min="3090" max="3328" width="9.140625" style="1"/>
    <col min="3329" max="3329" width="46.42578125" style="1" customWidth="1"/>
    <col min="3330" max="3330" width="9.140625" style="1" customWidth="1"/>
    <col min="3331" max="3336" width="9.140625" style="1"/>
    <col min="3337" max="3337" width="10.28515625" style="1" customWidth="1"/>
    <col min="3338" max="3338" width="9.5703125" style="1" bestFit="1" customWidth="1"/>
    <col min="3339" max="3339" width="10.140625" style="1" customWidth="1"/>
    <col min="3340" max="3340" width="10.7109375" style="1" bestFit="1" customWidth="1"/>
    <col min="3341" max="3342" width="10.7109375" style="1" customWidth="1"/>
    <col min="3343" max="3343" width="10.7109375" style="1" bestFit="1" customWidth="1"/>
    <col min="3344" max="3344" width="10.7109375" style="1" customWidth="1"/>
    <col min="3345" max="3345" width="11" style="1" customWidth="1"/>
    <col min="3346" max="3584" width="9.140625" style="1"/>
    <col min="3585" max="3585" width="46.42578125" style="1" customWidth="1"/>
    <col min="3586" max="3586" width="9.140625" style="1" customWidth="1"/>
    <col min="3587" max="3592" width="9.140625" style="1"/>
    <col min="3593" max="3593" width="10.28515625" style="1" customWidth="1"/>
    <col min="3594" max="3594" width="9.5703125" style="1" bestFit="1" customWidth="1"/>
    <col min="3595" max="3595" width="10.140625" style="1" customWidth="1"/>
    <col min="3596" max="3596" width="10.7109375" style="1" bestFit="1" customWidth="1"/>
    <col min="3597" max="3598" width="10.7109375" style="1" customWidth="1"/>
    <col min="3599" max="3599" width="10.7109375" style="1" bestFit="1" customWidth="1"/>
    <col min="3600" max="3600" width="10.7109375" style="1" customWidth="1"/>
    <col min="3601" max="3601" width="11" style="1" customWidth="1"/>
    <col min="3602" max="3840" width="9.140625" style="1"/>
    <col min="3841" max="3841" width="46.42578125" style="1" customWidth="1"/>
    <col min="3842" max="3842" width="9.140625" style="1" customWidth="1"/>
    <col min="3843" max="3848" width="9.140625" style="1"/>
    <col min="3849" max="3849" width="10.28515625" style="1" customWidth="1"/>
    <col min="3850" max="3850" width="9.5703125" style="1" bestFit="1" customWidth="1"/>
    <col min="3851" max="3851" width="10.140625" style="1" customWidth="1"/>
    <col min="3852" max="3852" width="10.7109375" style="1" bestFit="1" customWidth="1"/>
    <col min="3853" max="3854" width="10.7109375" style="1" customWidth="1"/>
    <col min="3855" max="3855" width="10.7109375" style="1" bestFit="1" customWidth="1"/>
    <col min="3856" max="3856" width="10.7109375" style="1" customWidth="1"/>
    <col min="3857" max="3857" width="11" style="1" customWidth="1"/>
    <col min="3858" max="4096" width="9.140625" style="1"/>
    <col min="4097" max="4097" width="46.42578125" style="1" customWidth="1"/>
    <col min="4098" max="4098" width="9.140625" style="1" customWidth="1"/>
    <col min="4099" max="4104" width="9.140625" style="1"/>
    <col min="4105" max="4105" width="10.28515625" style="1" customWidth="1"/>
    <col min="4106" max="4106" width="9.5703125" style="1" bestFit="1" customWidth="1"/>
    <col min="4107" max="4107" width="10.140625" style="1" customWidth="1"/>
    <col min="4108" max="4108" width="10.7109375" style="1" bestFit="1" customWidth="1"/>
    <col min="4109" max="4110" width="10.7109375" style="1" customWidth="1"/>
    <col min="4111" max="4111" width="10.7109375" style="1" bestFit="1" customWidth="1"/>
    <col min="4112" max="4112" width="10.7109375" style="1" customWidth="1"/>
    <col min="4113" max="4113" width="11" style="1" customWidth="1"/>
    <col min="4114" max="4352" width="9.140625" style="1"/>
    <col min="4353" max="4353" width="46.42578125" style="1" customWidth="1"/>
    <col min="4354" max="4354" width="9.140625" style="1" customWidth="1"/>
    <col min="4355" max="4360" width="9.140625" style="1"/>
    <col min="4361" max="4361" width="10.28515625" style="1" customWidth="1"/>
    <col min="4362" max="4362" width="9.5703125" style="1" bestFit="1" customWidth="1"/>
    <col min="4363" max="4363" width="10.140625" style="1" customWidth="1"/>
    <col min="4364" max="4364" width="10.7109375" style="1" bestFit="1" customWidth="1"/>
    <col min="4365" max="4366" width="10.7109375" style="1" customWidth="1"/>
    <col min="4367" max="4367" width="10.7109375" style="1" bestFit="1" customWidth="1"/>
    <col min="4368" max="4368" width="10.7109375" style="1" customWidth="1"/>
    <col min="4369" max="4369" width="11" style="1" customWidth="1"/>
    <col min="4370" max="4608" width="9.140625" style="1"/>
    <col min="4609" max="4609" width="46.42578125" style="1" customWidth="1"/>
    <col min="4610" max="4610" width="9.140625" style="1" customWidth="1"/>
    <col min="4611" max="4616" width="9.140625" style="1"/>
    <col min="4617" max="4617" width="10.28515625" style="1" customWidth="1"/>
    <col min="4618" max="4618" width="9.5703125" style="1" bestFit="1" customWidth="1"/>
    <col min="4619" max="4619" width="10.140625" style="1" customWidth="1"/>
    <col min="4620" max="4620" width="10.7109375" style="1" bestFit="1" customWidth="1"/>
    <col min="4621" max="4622" width="10.7109375" style="1" customWidth="1"/>
    <col min="4623" max="4623" width="10.7109375" style="1" bestFit="1" customWidth="1"/>
    <col min="4624" max="4624" width="10.7109375" style="1" customWidth="1"/>
    <col min="4625" max="4625" width="11" style="1" customWidth="1"/>
    <col min="4626" max="4864" width="9.140625" style="1"/>
    <col min="4865" max="4865" width="46.42578125" style="1" customWidth="1"/>
    <col min="4866" max="4866" width="9.140625" style="1" customWidth="1"/>
    <col min="4867" max="4872" width="9.140625" style="1"/>
    <col min="4873" max="4873" width="10.28515625" style="1" customWidth="1"/>
    <col min="4874" max="4874" width="9.5703125" style="1" bestFit="1" customWidth="1"/>
    <col min="4875" max="4875" width="10.140625" style="1" customWidth="1"/>
    <col min="4876" max="4876" width="10.7109375" style="1" bestFit="1" customWidth="1"/>
    <col min="4877" max="4878" width="10.7109375" style="1" customWidth="1"/>
    <col min="4879" max="4879" width="10.7109375" style="1" bestFit="1" customWidth="1"/>
    <col min="4880" max="4880" width="10.7109375" style="1" customWidth="1"/>
    <col min="4881" max="4881" width="11" style="1" customWidth="1"/>
    <col min="4882" max="5120" width="9.140625" style="1"/>
    <col min="5121" max="5121" width="46.42578125" style="1" customWidth="1"/>
    <col min="5122" max="5122" width="9.140625" style="1" customWidth="1"/>
    <col min="5123" max="5128" width="9.140625" style="1"/>
    <col min="5129" max="5129" width="10.28515625" style="1" customWidth="1"/>
    <col min="5130" max="5130" width="9.5703125" style="1" bestFit="1" customWidth="1"/>
    <col min="5131" max="5131" width="10.140625" style="1" customWidth="1"/>
    <col min="5132" max="5132" width="10.7109375" style="1" bestFit="1" customWidth="1"/>
    <col min="5133" max="5134" width="10.7109375" style="1" customWidth="1"/>
    <col min="5135" max="5135" width="10.7109375" style="1" bestFit="1" customWidth="1"/>
    <col min="5136" max="5136" width="10.7109375" style="1" customWidth="1"/>
    <col min="5137" max="5137" width="11" style="1" customWidth="1"/>
    <col min="5138" max="5376" width="9.140625" style="1"/>
    <col min="5377" max="5377" width="46.42578125" style="1" customWidth="1"/>
    <col min="5378" max="5378" width="9.140625" style="1" customWidth="1"/>
    <col min="5379" max="5384" width="9.140625" style="1"/>
    <col min="5385" max="5385" width="10.28515625" style="1" customWidth="1"/>
    <col min="5386" max="5386" width="9.5703125" style="1" bestFit="1" customWidth="1"/>
    <col min="5387" max="5387" width="10.140625" style="1" customWidth="1"/>
    <col min="5388" max="5388" width="10.7109375" style="1" bestFit="1" customWidth="1"/>
    <col min="5389" max="5390" width="10.7109375" style="1" customWidth="1"/>
    <col min="5391" max="5391" width="10.7109375" style="1" bestFit="1" customWidth="1"/>
    <col min="5392" max="5392" width="10.7109375" style="1" customWidth="1"/>
    <col min="5393" max="5393" width="11" style="1" customWidth="1"/>
    <col min="5394" max="5632" width="9.140625" style="1"/>
    <col min="5633" max="5633" width="46.42578125" style="1" customWidth="1"/>
    <col min="5634" max="5634" width="9.140625" style="1" customWidth="1"/>
    <col min="5635" max="5640" width="9.140625" style="1"/>
    <col min="5641" max="5641" width="10.28515625" style="1" customWidth="1"/>
    <col min="5642" max="5642" width="9.5703125" style="1" bestFit="1" customWidth="1"/>
    <col min="5643" max="5643" width="10.140625" style="1" customWidth="1"/>
    <col min="5644" max="5644" width="10.7109375" style="1" bestFit="1" customWidth="1"/>
    <col min="5645" max="5646" width="10.7109375" style="1" customWidth="1"/>
    <col min="5647" max="5647" width="10.7109375" style="1" bestFit="1" customWidth="1"/>
    <col min="5648" max="5648" width="10.7109375" style="1" customWidth="1"/>
    <col min="5649" max="5649" width="11" style="1" customWidth="1"/>
    <col min="5650" max="5888" width="9.140625" style="1"/>
    <col min="5889" max="5889" width="46.42578125" style="1" customWidth="1"/>
    <col min="5890" max="5890" width="9.140625" style="1" customWidth="1"/>
    <col min="5891" max="5896" width="9.140625" style="1"/>
    <col min="5897" max="5897" width="10.28515625" style="1" customWidth="1"/>
    <col min="5898" max="5898" width="9.5703125" style="1" bestFit="1" customWidth="1"/>
    <col min="5899" max="5899" width="10.140625" style="1" customWidth="1"/>
    <col min="5900" max="5900" width="10.7109375" style="1" bestFit="1" customWidth="1"/>
    <col min="5901" max="5902" width="10.7109375" style="1" customWidth="1"/>
    <col min="5903" max="5903" width="10.7109375" style="1" bestFit="1" customWidth="1"/>
    <col min="5904" max="5904" width="10.7109375" style="1" customWidth="1"/>
    <col min="5905" max="5905" width="11" style="1" customWidth="1"/>
    <col min="5906" max="6144" width="9.140625" style="1"/>
    <col min="6145" max="6145" width="46.42578125" style="1" customWidth="1"/>
    <col min="6146" max="6146" width="9.140625" style="1" customWidth="1"/>
    <col min="6147" max="6152" width="9.140625" style="1"/>
    <col min="6153" max="6153" width="10.28515625" style="1" customWidth="1"/>
    <col min="6154" max="6154" width="9.5703125" style="1" bestFit="1" customWidth="1"/>
    <col min="6155" max="6155" width="10.140625" style="1" customWidth="1"/>
    <col min="6156" max="6156" width="10.7109375" style="1" bestFit="1" customWidth="1"/>
    <col min="6157" max="6158" width="10.7109375" style="1" customWidth="1"/>
    <col min="6159" max="6159" width="10.7109375" style="1" bestFit="1" customWidth="1"/>
    <col min="6160" max="6160" width="10.7109375" style="1" customWidth="1"/>
    <col min="6161" max="6161" width="11" style="1" customWidth="1"/>
    <col min="6162" max="6400" width="9.140625" style="1"/>
    <col min="6401" max="6401" width="46.42578125" style="1" customWidth="1"/>
    <col min="6402" max="6402" width="9.140625" style="1" customWidth="1"/>
    <col min="6403" max="6408" width="9.140625" style="1"/>
    <col min="6409" max="6409" width="10.28515625" style="1" customWidth="1"/>
    <col min="6410" max="6410" width="9.5703125" style="1" bestFit="1" customWidth="1"/>
    <col min="6411" max="6411" width="10.140625" style="1" customWidth="1"/>
    <col min="6412" max="6412" width="10.7109375" style="1" bestFit="1" customWidth="1"/>
    <col min="6413" max="6414" width="10.7109375" style="1" customWidth="1"/>
    <col min="6415" max="6415" width="10.7109375" style="1" bestFit="1" customWidth="1"/>
    <col min="6416" max="6416" width="10.7109375" style="1" customWidth="1"/>
    <col min="6417" max="6417" width="11" style="1" customWidth="1"/>
    <col min="6418" max="6656" width="9.140625" style="1"/>
    <col min="6657" max="6657" width="46.42578125" style="1" customWidth="1"/>
    <col min="6658" max="6658" width="9.140625" style="1" customWidth="1"/>
    <col min="6659" max="6664" width="9.140625" style="1"/>
    <col min="6665" max="6665" width="10.28515625" style="1" customWidth="1"/>
    <col min="6666" max="6666" width="9.5703125" style="1" bestFit="1" customWidth="1"/>
    <col min="6667" max="6667" width="10.140625" style="1" customWidth="1"/>
    <col min="6668" max="6668" width="10.7109375" style="1" bestFit="1" customWidth="1"/>
    <col min="6669" max="6670" width="10.7109375" style="1" customWidth="1"/>
    <col min="6671" max="6671" width="10.7109375" style="1" bestFit="1" customWidth="1"/>
    <col min="6672" max="6672" width="10.7109375" style="1" customWidth="1"/>
    <col min="6673" max="6673" width="11" style="1" customWidth="1"/>
    <col min="6674" max="6912" width="9.140625" style="1"/>
    <col min="6913" max="6913" width="46.42578125" style="1" customWidth="1"/>
    <col min="6914" max="6914" width="9.140625" style="1" customWidth="1"/>
    <col min="6915" max="6920" width="9.140625" style="1"/>
    <col min="6921" max="6921" width="10.28515625" style="1" customWidth="1"/>
    <col min="6922" max="6922" width="9.5703125" style="1" bestFit="1" customWidth="1"/>
    <col min="6923" max="6923" width="10.140625" style="1" customWidth="1"/>
    <col min="6924" max="6924" width="10.7109375" style="1" bestFit="1" customWidth="1"/>
    <col min="6925" max="6926" width="10.7109375" style="1" customWidth="1"/>
    <col min="6927" max="6927" width="10.7109375" style="1" bestFit="1" customWidth="1"/>
    <col min="6928" max="6928" width="10.7109375" style="1" customWidth="1"/>
    <col min="6929" max="6929" width="11" style="1" customWidth="1"/>
    <col min="6930" max="7168" width="9.140625" style="1"/>
    <col min="7169" max="7169" width="46.42578125" style="1" customWidth="1"/>
    <col min="7170" max="7170" width="9.140625" style="1" customWidth="1"/>
    <col min="7171" max="7176" width="9.140625" style="1"/>
    <col min="7177" max="7177" width="10.28515625" style="1" customWidth="1"/>
    <col min="7178" max="7178" width="9.5703125" style="1" bestFit="1" customWidth="1"/>
    <col min="7179" max="7179" width="10.140625" style="1" customWidth="1"/>
    <col min="7180" max="7180" width="10.7109375" style="1" bestFit="1" customWidth="1"/>
    <col min="7181" max="7182" width="10.7109375" style="1" customWidth="1"/>
    <col min="7183" max="7183" width="10.7109375" style="1" bestFit="1" customWidth="1"/>
    <col min="7184" max="7184" width="10.7109375" style="1" customWidth="1"/>
    <col min="7185" max="7185" width="11" style="1" customWidth="1"/>
    <col min="7186" max="7424" width="9.140625" style="1"/>
    <col min="7425" max="7425" width="46.42578125" style="1" customWidth="1"/>
    <col min="7426" max="7426" width="9.140625" style="1" customWidth="1"/>
    <col min="7427" max="7432" width="9.140625" style="1"/>
    <col min="7433" max="7433" width="10.28515625" style="1" customWidth="1"/>
    <col min="7434" max="7434" width="9.5703125" style="1" bestFit="1" customWidth="1"/>
    <col min="7435" max="7435" width="10.140625" style="1" customWidth="1"/>
    <col min="7436" max="7436" width="10.7109375" style="1" bestFit="1" customWidth="1"/>
    <col min="7437" max="7438" width="10.7109375" style="1" customWidth="1"/>
    <col min="7439" max="7439" width="10.7109375" style="1" bestFit="1" customWidth="1"/>
    <col min="7440" max="7440" width="10.7109375" style="1" customWidth="1"/>
    <col min="7441" max="7441" width="11" style="1" customWidth="1"/>
    <col min="7442" max="7680" width="9.140625" style="1"/>
    <col min="7681" max="7681" width="46.42578125" style="1" customWidth="1"/>
    <col min="7682" max="7682" width="9.140625" style="1" customWidth="1"/>
    <col min="7683" max="7688" width="9.140625" style="1"/>
    <col min="7689" max="7689" width="10.28515625" style="1" customWidth="1"/>
    <col min="7690" max="7690" width="9.5703125" style="1" bestFit="1" customWidth="1"/>
    <col min="7691" max="7691" width="10.140625" style="1" customWidth="1"/>
    <col min="7692" max="7692" width="10.7109375" style="1" bestFit="1" customWidth="1"/>
    <col min="7693" max="7694" width="10.7109375" style="1" customWidth="1"/>
    <col min="7695" max="7695" width="10.7109375" style="1" bestFit="1" customWidth="1"/>
    <col min="7696" max="7696" width="10.7109375" style="1" customWidth="1"/>
    <col min="7697" max="7697" width="11" style="1" customWidth="1"/>
    <col min="7698" max="7936" width="9.140625" style="1"/>
    <col min="7937" max="7937" width="46.42578125" style="1" customWidth="1"/>
    <col min="7938" max="7938" width="9.140625" style="1" customWidth="1"/>
    <col min="7939" max="7944" width="9.140625" style="1"/>
    <col min="7945" max="7945" width="10.28515625" style="1" customWidth="1"/>
    <col min="7946" max="7946" width="9.5703125" style="1" bestFit="1" customWidth="1"/>
    <col min="7947" max="7947" width="10.140625" style="1" customWidth="1"/>
    <col min="7948" max="7948" width="10.7109375" style="1" bestFit="1" customWidth="1"/>
    <col min="7949" max="7950" width="10.7109375" style="1" customWidth="1"/>
    <col min="7951" max="7951" width="10.7109375" style="1" bestFit="1" customWidth="1"/>
    <col min="7952" max="7952" width="10.7109375" style="1" customWidth="1"/>
    <col min="7953" max="7953" width="11" style="1" customWidth="1"/>
    <col min="7954" max="8192" width="9.140625" style="1"/>
    <col min="8193" max="8193" width="46.42578125" style="1" customWidth="1"/>
    <col min="8194" max="8194" width="9.140625" style="1" customWidth="1"/>
    <col min="8195" max="8200" width="9.140625" style="1"/>
    <col min="8201" max="8201" width="10.28515625" style="1" customWidth="1"/>
    <col min="8202" max="8202" width="9.5703125" style="1" bestFit="1" customWidth="1"/>
    <col min="8203" max="8203" width="10.140625" style="1" customWidth="1"/>
    <col min="8204" max="8204" width="10.7109375" style="1" bestFit="1" customWidth="1"/>
    <col min="8205" max="8206" width="10.7109375" style="1" customWidth="1"/>
    <col min="8207" max="8207" width="10.7109375" style="1" bestFit="1" customWidth="1"/>
    <col min="8208" max="8208" width="10.7109375" style="1" customWidth="1"/>
    <col min="8209" max="8209" width="11" style="1" customWidth="1"/>
    <col min="8210" max="8448" width="9.140625" style="1"/>
    <col min="8449" max="8449" width="46.42578125" style="1" customWidth="1"/>
    <col min="8450" max="8450" width="9.140625" style="1" customWidth="1"/>
    <col min="8451" max="8456" width="9.140625" style="1"/>
    <col min="8457" max="8457" width="10.28515625" style="1" customWidth="1"/>
    <col min="8458" max="8458" width="9.5703125" style="1" bestFit="1" customWidth="1"/>
    <col min="8459" max="8459" width="10.140625" style="1" customWidth="1"/>
    <col min="8460" max="8460" width="10.7109375" style="1" bestFit="1" customWidth="1"/>
    <col min="8461" max="8462" width="10.7109375" style="1" customWidth="1"/>
    <col min="8463" max="8463" width="10.7109375" style="1" bestFit="1" customWidth="1"/>
    <col min="8464" max="8464" width="10.7109375" style="1" customWidth="1"/>
    <col min="8465" max="8465" width="11" style="1" customWidth="1"/>
    <col min="8466" max="8704" width="9.140625" style="1"/>
    <col min="8705" max="8705" width="46.42578125" style="1" customWidth="1"/>
    <col min="8706" max="8706" width="9.140625" style="1" customWidth="1"/>
    <col min="8707" max="8712" width="9.140625" style="1"/>
    <col min="8713" max="8713" width="10.28515625" style="1" customWidth="1"/>
    <col min="8714" max="8714" width="9.5703125" style="1" bestFit="1" customWidth="1"/>
    <col min="8715" max="8715" width="10.140625" style="1" customWidth="1"/>
    <col min="8716" max="8716" width="10.7109375" style="1" bestFit="1" customWidth="1"/>
    <col min="8717" max="8718" width="10.7109375" style="1" customWidth="1"/>
    <col min="8719" max="8719" width="10.7109375" style="1" bestFit="1" customWidth="1"/>
    <col min="8720" max="8720" width="10.7109375" style="1" customWidth="1"/>
    <col min="8721" max="8721" width="11" style="1" customWidth="1"/>
    <col min="8722" max="8960" width="9.140625" style="1"/>
    <col min="8961" max="8961" width="46.42578125" style="1" customWidth="1"/>
    <col min="8962" max="8962" width="9.140625" style="1" customWidth="1"/>
    <col min="8963" max="8968" width="9.140625" style="1"/>
    <col min="8969" max="8969" width="10.28515625" style="1" customWidth="1"/>
    <col min="8970" max="8970" width="9.5703125" style="1" bestFit="1" customWidth="1"/>
    <col min="8971" max="8971" width="10.140625" style="1" customWidth="1"/>
    <col min="8972" max="8972" width="10.7109375" style="1" bestFit="1" customWidth="1"/>
    <col min="8973" max="8974" width="10.7109375" style="1" customWidth="1"/>
    <col min="8975" max="8975" width="10.7109375" style="1" bestFit="1" customWidth="1"/>
    <col min="8976" max="8976" width="10.7109375" style="1" customWidth="1"/>
    <col min="8977" max="8977" width="11" style="1" customWidth="1"/>
    <col min="8978" max="9216" width="9.140625" style="1"/>
    <col min="9217" max="9217" width="46.42578125" style="1" customWidth="1"/>
    <col min="9218" max="9218" width="9.140625" style="1" customWidth="1"/>
    <col min="9219" max="9224" width="9.140625" style="1"/>
    <col min="9225" max="9225" width="10.28515625" style="1" customWidth="1"/>
    <col min="9226" max="9226" width="9.5703125" style="1" bestFit="1" customWidth="1"/>
    <col min="9227" max="9227" width="10.140625" style="1" customWidth="1"/>
    <col min="9228" max="9228" width="10.7109375" style="1" bestFit="1" customWidth="1"/>
    <col min="9229" max="9230" width="10.7109375" style="1" customWidth="1"/>
    <col min="9231" max="9231" width="10.7109375" style="1" bestFit="1" customWidth="1"/>
    <col min="9232" max="9232" width="10.7109375" style="1" customWidth="1"/>
    <col min="9233" max="9233" width="11" style="1" customWidth="1"/>
    <col min="9234" max="9472" width="9.140625" style="1"/>
    <col min="9473" max="9473" width="46.42578125" style="1" customWidth="1"/>
    <col min="9474" max="9474" width="9.140625" style="1" customWidth="1"/>
    <col min="9475" max="9480" width="9.140625" style="1"/>
    <col min="9481" max="9481" width="10.28515625" style="1" customWidth="1"/>
    <col min="9482" max="9482" width="9.5703125" style="1" bestFit="1" customWidth="1"/>
    <col min="9483" max="9483" width="10.140625" style="1" customWidth="1"/>
    <col min="9484" max="9484" width="10.7109375" style="1" bestFit="1" customWidth="1"/>
    <col min="9485" max="9486" width="10.7109375" style="1" customWidth="1"/>
    <col min="9487" max="9487" width="10.7109375" style="1" bestFit="1" customWidth="1"/>
    <col min="9488" max="9488" width="10.7109375" style="1" customWidth="1"/>
    <col min="9489" max="9489" width="11" style="1" customWidth="1"/>
    <col min="9490" max="9728" width="9.140625" style="1"/>
    <col min="9729" max="9729" width="46.42578125" style="1" customWidth="1"/>
    <col min="9730" max="9730" width="9.140625" style="1" customWidth="1"/>
    <col min="9731" max="9736" width="9.140625" style="1"/>
    <col min="9737" max="9737" width="10.28515625" style="1" customWidth="1"/>
    <col min="9738" max="9738" width="9.5703125" style="1" bestFit="1" customWidth="1"/>
    <col min="9739" max="9739" width="10.140625" style="1" customWidth="1"/>
    <col min="9740" max="9740" width="10.7109375" style="1" bestFit="1" customWidth="1"/>
    <col min="9741" max="9742" width="10.7109375" style="1" customWidth="1"/>
    <col min="9743" max="9743" width="10.7109375" style="1" bestFit="1" customWidth="1"/>
    <col min="9744" max="9744" width="10.7109375" style="1" customWidth="1"/>
    <col min="9745" max="9745" width="11" style="1" customWidth="1"/>
    <col min="9746" max="9984" width="9.140625" style="1"/>
    <col min="9985" max="9985" width="46.42578125" style="1" customWidth="1"/>
    <col min="9986" max="9986" width="9.140625" style="1" customWidth="1"/>
    <col min="9987" max="9992" width="9.140625" style="1"/>
    <col min="9993" max="9993" width="10.28515625" style="1" customWidth="1"/>
    <col min="9994" max="9994" width="9.5703125" style="1" bestFit="1" customWidth="1"/>
    <col min="9995" max="9995" width="10.140625" style="1" customWidth="1"/>
    <col min="9996" max="9996" width="10.7109375" style="1" bestFit="1" customWidth="1"/>
    <col min="9997" max="9998" width="10.7109375" style="1" customWidth="1"/>
    <col min="9999" max="9999" width="10.7109375" style="1" bestFit="1" customWidth="1"/>
    <col min="10000" max="10000" width="10.7109375" style="1" customWidth="1"/>
    <col min="10001" max="10001" width="11" style="1" customWidth="1"/>
    <col min="10002" max="10240" width="9.140625" style="1"/>
    <col min="10241" max="10241" width="46.42578125" style="1" customWidth="1"/>
    <col min="10242" max="10242" width="9.140625" style="1" customWidth="1"/>
    <col min="10243" max="10248" width="9.140625" style="1"/>
    <col min="10249" max="10249" width="10.28515625" style="1" customWidth="1"/>
    <col min="10250" max="10250" width="9.5703125" style="1" bestFit="1" customWidth="1"/>
    <col min="10251" max="10251" width="10.140625" style="1" customWidth="1"/>
    <col min="10252" max="10252" width="10.7109375" style="1" bestFit="1" customWidth="1"/>
    <col min="10253" max="10254" width="10.7109375" style="1" customWidth="1"/>
    <col min="10255" max="10255" width="10.7109375" style="1" bestFit="1" customWidth="1"/>
    <col min="10256" max="10256" width="10.7109375" style="1" customWidth="1"/>
    <col min="10257" max="10257" width="11" style="1" customWidth="1"/>
    <col min="10258" max="10496" width="9.140625" style="1"/>
    <col min="10497" max="10497" width="46.42578125" style="1" customWidth="1"/>
    <col min="10498" max="10498" width="9.140625" style="1" customWidth="1"/>
    <col min="10499" max="10504" width="9.140625" style="1"/>
    <col min="10505" max="10505" width="10.28515625" style="1" customWidth="1"/>
    <col min="10506" max="10506" width="9.5703125" style="1" bestFit="1" customWidth="1"/>
    <col min="10507" max="10507" width="10.140625" style="1" customWidth="1"/>
    <col min="10508" max="10508" width="10.7109375" style="1" bestFit="1" customWidth="1"/>
    <col min="10509" max="10510" width="10.7109375" style="1" customWidth="1"/>
    <col min="10511" max="10511" width="10.7109375" style="1" bestFit="1" customWidth="1"/>
    <col min="10512" max="10512" width="10.7109375" style="1" customWidth="1"/>
    <col min="10513" max="10513" width="11" style="1" customWidth="1"/>
    <col min="10514" max="10752" width="9.140625" style="1"/>
    <col min="10753" max="10753" width="46.42578125" style="1" customWidth="1"/>
    <col min="10754" max="10754" width="9.140625" style="1" customWidth="1"/>
    <col min="10755" max="10760" width="9.140625" style="1"/>
    <col min="10761" max="10761" width="10.28515625" style="1" customWidth="1"/>
    <col min="10762" max="10762" width="9.5703125" style="1" bestFit="1" customWidth="1"/>
    <col min="10763" max="10763" width="10.140625" style="1" customWidth="1"/>
    <col min="10764" max="10764" width="10.7109375" style="1" bestFit="1" customWidth="1"/>
    <col min="10765" max="10766" width="10.7109375" style="1" customWidth="1"/>
    <col min="10767" max="10767" width="10.7109375" style="1" bestFit="1" customWidth="1"/>
    <col min="10768" max="10768" width="10.7109375" style="1" customWidth="1"/>
    <col min="10769" max="10769" width="11" style="1" customWidth="1"/>
    <col min="10770" max="11008" width="9.140625" style="1"/>
    <col min="11009" max="11009" width="46.42578125" style="1" customWidth="1"/>
    <col min="11010" max="11010" width="9.140625" style="1" customWidth="1"/>
    <col min="11011" max="11016" width="9.140625" style="1"/>
    <col min="11017" max="11017" width="10.28515625" style="1" customWidth="1"/>
    <col min="11018" max="11018" width="9.5703125" style="1" bestFit="1" customWidth="1"/>
    <col min="11019" max="11019" width="10.140625" style="1" customWidth="1"/>
    <col min="11020" max="11020" width="10.7109375" style="1" bestFit="1" customWidth="1"/>
    <col min="11021" max="11022" width="10.7109375" style="1" customWidth="1"/>
    <col min="11023" max="11023" width="10.7109375" style="1" bestFit="1" customWidth="1"/>
    <col min="11024" max="11024" width="10.7109375" style="1" customWidth="1"/>
    <col min="11025" max="11025" width="11" style="1" customWidth="1"/>
    <col min="11026" max="11264" width="9.140625" style="1"/>
    <col min="11265" max="11265" width="46.42578125" style="1" customWidth="1"/>
    <col min="11266" max="11266" width="9.140625" style="1" customWidth="1"/>
    <col min="11267" max="11272" width="9.140625" style="1"/>
    <col min="11273" max="11273" width="10.28515625" style="1" customWidth="1"/>
    <col min="11274" max="11274" width="9.5703125" style="1" bestFit="1" customWidth="1"/>
    <col min="11275" max="11275" width="10.140625" style="1" customWidth="1"/>
    <col min="11276" max="11276" width="10.7109375" style="1" bestFit="1" customWidth="1"/>
    <col min="11277" max="11278" width="10.7109375" style="1" customWidth="1"/>
    <col min="11279" max="11279" width="10.7109375" style="1" bestFit="1" customWidth="1"/>
    <col min="11280" max="11280" width="10.7109375" style="1" customWidth="1"/>
    <col min="11281" max="11281" width="11" style="1" customWidth="1"/>
    <col min="11282" max="11520" width="9.140625" style="1"/>
    <col min="11521" max="11521" width="46.42578125" style="1" customWidth="1"/>
    <col min="11522" max="11522" width="9.140625" style="1" customWidth="1"/>
    <col min="11523" max="11528" width="9.140625" style="1"/>
    <col min="11529" max="11529" width="10.28515625" style="1" customWidth="1"/>
    <col min="11530" max="11530" width="9.5703125" style="1" bestFit="1" customWidth="1"/>
    <col min="11531" max="11531" width="10.140625" style="1" customWidth="1"/>
    <col min="11532" max="11532" width="10.7109375" style="1" bestFit="1" customWidth="1"/>
    <col min="11533" max="11534" width="10.7109375" style="1" customWidth="1"/>
    <col min="11535" max="11535" width="10.7109375" style="1" bestFit="1" customWidth="1"/>
    <col min="11536" max="11536" width="10.7109375" style="1" customWidth="1"/>
    <col min="11537" max="11537" width="11" style="1" customWidth="1"/>
    <col min="11538" max="11776" width="9.140625" style="1"/>
    <col min="11777" max="11777" width="46.42578125" style="1" customWidth="1"/>
    <col min="11778" max="11778" width="9.140625" style="1" customWidth="1"/>
    <col min="11779" max="11784" width="9.140625" style="1"/>
    <col min="11785" max="11785" width="10.28515625" style="1" customWidth="1"/>
    <col min="11786" max="11786" width="9.5703125" style="1" bestFit="1" customWidth="1"/>
    <col min="11787" max="11787" width="10.140625" style="1" customWidth="1"/>
    <col min="11788" max="11788" width="10.7109375" style="1" bestFit="1" customWidth="1"/>
    <col min="11789" max="11790" width="10.7109375" style="1" customWidth="1"/>
    <col min="11791" max="11791" width="10.7109375" style="1" bestFit="1" customWidth="1"/>
    <col min="11792" max="11792" width="10.7109375" style="1" customWidth="1"/>
    <col min="11793" max="11793" width="11" style="1" customWidth="1"/>
    <col min="11794" max="12032" width="9.140625" style="1"/>
    <col min="12033" max="12033" width="46.42578125" style="1" customWidth="1"/>
    <col min="12034" max="12034" width="9.140625" style="1" customWidth="1"/>
    <col min="12035" max="12040" width="9.140625" style="1"/>
    <col min="12041" max="12041" width="10.28515625" style="1" customWidth="1"/>
    <col min="12042" max="12042" width="9.5703125" style="1" bestFit="1" customWidth="1"/>
    <col min="12043" max="12043" width="10.140625" style="1" customWidth="1"/>
    <col min="12044" max="12044" width="10.7109375" style="1" bestFit="1" customWidth="1"/>
    <col min="12045" max="12046" width="10.7109375" style="1" customWidth="1"/>
    <col min="12047" max="12047" width="10.7109375" style="1" bestFit="1" customWidth="1"/>
    <col min="12048" max="12048" width="10.7109375" style="1" customWidth="1"/>
    <col min="12049" max="12049" width="11" style="1" customWidth="1"/>
    <col min="12050" max="12288" width="9.140625" style="1"/>
    <col min="12289" max="12289" width="46.42578125" style="1" customWidth="1"/>
    <col min="12290" max="12290" width="9.140625" style="1" customWidth="1"/>
    <col min="12291" max="12296" width="9.140625" style="1"/>
    <col min="12297" max="12297" width="10.28515625" style="1" customWidth="1"/>
    <col min="12298" max="12298" width="9.5703125" style="1" bestFit="1" customWidth="1"/>
    <col min="12299" max="12299" width="10.140625" style="1" customWidth="1"/>
    <col min="12300" max="12300" width="10.7109375" style="1" bestFit="1" customWidth="1"/>
    <col min="12301" max="12302" width="10.7109375" style="1" customWidth="1"/>
    <col min="12303" max="12303" width="10.7109375" style="1" bestFit="1" customWidth="1"/>
    <col min="12304" max="12304" width="10.7109375" style="1" customWidth="1"/>
    <col min="12305" max="12305" width="11" style="1" customWidth="1"/>
    <col min="12306" max="12544" width="9.140625" style="1"/>
    <col min="12545" max="12545" width="46.42578125" style="1" customWidth="1"/>
    <col min="12546" max="12546" width="9.140625" style="1" customWidth="1"/>
    <col min="12547" max="12552" width="9.140625" style="1"/>
    <col min="12553" max="12553" width="10.28515625" style="1" customWidth="1"/>
    <col min="12554" max="12554" width="9.5703125" style="1" bestFit="1" customWidth="1"/>
    <col min="12555" max="12555" width="10.140625" style="1" customWidth="1"/>
    <col min="12556" max="12556" width="10.7109375" style="1" bestFit="1" customWidth="1"/>
    <col min="12557" max="12558" width="10.7109375" style="1" customWidth="1"/>
    <col min="12559" max="12559" width="10.7109375" style="1" bestFit="1" customWidth="1"/>
    <col min="12560" max="12560" width="10.7109375" style="1" customWidth="1"/>
    <col min="12561" max="12561" width="11" style="1" customWidth="1"/>
    <col min="12562" max="12800" width="9.140625" style="1"/>
    <col min="12801" max="12801" width="46.42578125" style="1" customWidth="1"/>
    <col min="12802" max="12802" width="9.140625" style="1" customWidth="1"/>
    <col min="12803" max="12808" width="9.140625" style="1"/>
    <col min="12809" max="12809" width="10.28515625" style="1" customWidth="1"/>
    <col min="12810" max="12810" width="9.5703125" style="1" bestFit="1" customWidth="1"/>
    <col min="12811" max="12811" width="10.140625" style="1" customWidth="1"/>
    <col min="12812" max="12812" width="10.7109375" style="1" bestFit="1" customWidth="1"/>
    <col min="12813" max="12814" width="10.7109375" style="1" customWidth="1"/>
    <col min="12815" max="12815" width="10.7109375" style="1" bestFit="1" customWidth="1"/>
    <col min="12816" max="12816" width="10.7109375" style="1" customWidth="1"/>
    <col min="12817" max="12817" width="11" style="1" customWidth="1"/>
    <col min="12818" max="13056" width="9.140625" style="1"/>
    <col min="13057" max="13057" width="46.42578125" style="1" customWidth="1"/>
    <col min="13058" max="13058" width="9.140625" style="1" customWidth="1"/>
    <col min="13059" max="13064" width="9.140625" style="1"/>
    <col min="13065" max="13065" width="10.28515625" style="1" customWidth="1"/>
    <col min="13066" max="13066" width="9.5703125" style="1" bestFit="1" customWidth="1"/>
    <col min="13067" max="13067" width="10.140625" style="1" customWidth="1"/>
    <col min="13068" max="13068" width="10.7109375" style="1" bestFit="1" customWidth="1"/>
    <col min="13069" max="13070" width="10.7109375" style="1" customWidth="1"/>
    <col min="13071" max="13071" width="10.7109375" style="1" bestFit="1" customWidth="1"/>
    <col min="13072" max="13072" width="10.7109375" style="1" customWidth="1"/>
    <col min="13073" max="13073" width="11" style="1" customWidth="1"/>
    <col min="13074" max="13312" width="9.140625" style="1"/>
    <col min="13313" max="13313" width="46.42578125" style="1" customWidth="1"/>
    <col min="13314" max="13314" width="9.140625" style="1" customWidth="1"/>
    <col min="13315" max="13320" width="9.140625" style="1"/>
    <col min="13321" max="13321" width="10.28515625" style="1" customWidth="1"/>
    <col min="13322" max="13322" width="9.5703125" style="1" bestFit="1" customWidth="1"/>
    <col min="13323" max="13323" width="10.140625" style="1" customWidth="1"/>
    <col min="13324" max="13324" width="10.7109375" style="1" bestFit="1" customWidth="1"/>
    <col min="13325" max="13326" width="10.7109375" style="1" customWidth="1"/>
    <col min="13327" max="13327" width="10.7109375" style="1" bestFit="1" customWidth="1"/>
    <col min="13328" max="13328" width="10.7109375" style="1" customWidth="1"/>
    <col min="13329" max="13329" width="11" style="1" customWidth="1"/>
    <col min="13330" max="13568" width="9.140625" style="1"/>
    <col min="13569" max="13569" width="46.42578125" style="1" customWidth="1"/>
    <col min="13570" max="13570" width="9.140625" style="1" customWidth="1"/>
    <col min="13571" max="13576" width="9.140625" style="1"/>
    <col min="13577" max="13577" width="10.28515625" style="1" customWidth="1"/>
    <col min="13578" max="13578" width="9.5703125" style="1" bestFit="1" customWidth="1"/>
    <col min="13579" max="13579" width="10.140625" style="1" customWidth="1"/>
    <col min="13580" max="13580" width="10.7109375" style="1" bestFit="1" customWidth="1"/>
    <col min="13581" max="13582" width="10.7109375" style="1" customWidth="1"/>
    <col min="13583" max="13583" width="10.7109375" style="1" bestFit="1" customWidth="1"/>
    <col min="13584" max="13584" width="10.7109375" style="1" customWidth="1"/>
    <col min="13585" max="13585" width="11" style="1" customWidth="1"/>
    <col min="13586" max="13824" width="9.140625" style="1"/>
    <col min="13825" max="13825" width="46.42578125" style="1" customWidth="1"/>
    <col min="13826" max="13826" width="9.140625" style="1" customWidth="1"/>
    <col min="13827" max="13832" width="9.140625" style="1"/>
    <col min="13833" max="13833" width="10.28515625" style="1" customWidth="1"/>
    <col min="13834" max="13834" width="9.5703125" style="1" bestFit="1" customWidth="1"/>
    <col min="13835" max="13835" width="10.140625" style="1" customWidth="1"/>
    <col min="13836" max="13836" width="10.7109375" style="1" bestFit="1" customWidth="1"/>
    <col min="13837" max="13838" width="10.7109375" style="1" customWidth="1"/>
    <col min="13839" max="13839" width="10.7109375" style="1" bestFit="1" customWidth="1"/>
    <col min="13840" max="13840" width="10.7109375" style="1" customWidth="1"/>
    <col min="13841" max="13841" width="11" style="1" customWidth="1"/>
    <col min="13842" max="14080" width="9.140625" style="1"/>
    <col min="14081" max="14081" width="46.42578125" style="1" customWidth="1"/>
    <col min="14082" max="14082" width="9.140625" style="1" customWidth="1"/>
    <col min="14083" max="14088" width="9.140625" style="1"/>
    <col min="14089" max="14089" width="10.28515625" style="1" customWidth="1"/>
    <col min="14090" max="14090" width="9.5703125" style="1" bestFit="1" customWidth="1"/>
    <col min="14091" max="14091" width="10.140625" style="1" customWidth="1"/>
    <col min="14092" max="14092" width="10.7109375" style="1" bestFit="1" customWidth="1"/>
    <col min="14093" max="14094" width="10.7109375" style="1" customWidth="1"/>
    <col min="14095" max="14095" width="10.7109375" style="1" bestFit="1" customWidth="1"/>
    <col min="14096" max="14096" width="10.7109375" style="1" customWidth="1"/>
    <col min="14097" max="14097" width="11" style="1" customWidth="1"/>
    <col min="14098" max="14336" width="9.140625" style="1"/>
    <col min="14337" max="14337" width="46.42578125" style="1" customWidth="1"/>
    <col min="14338" max="14338" width="9.140625" style="1" customWidth="1"/>
    <col min="14339" max="14344" width="9.140625" style="1"/>
    <col min="14345" max="14345" width="10.28515625" style="1" customWidth="1"/>
    <col min="14346" max="14346" width="9.5703125" style="1" bestFit="1" customWidth="1"/>
    <col min="14347" max="14347" width="10.140625" style="1" customWidth="1"/>
    <col min="14348" max="14348" width="10.7109375" style="1" bestFit="1" customWidth="1"/>
    <col min="14349" max="14350" width="10.7109375" style="1" customWidth="1"/>
    <col min="14351" max="14351" width="10.7109375" style="1" bestFit="1" customWidth="1"/>
    <col min="14352" max="14352" width="10.7109375" style="1" customWidth="1"/>
    <col min="14353" max="14353" width="11" style="1" customWidth="1"/>
    <col min="14354" max="14592" width="9.140625" style="1"/>
    <col min="14593" max="14593" width="46.42578125" style="1" customWidth="1"/>
    <col min="14594" max="14594" width="9.140625" style="1" customWidth="1"/>
    <col min="14595" max="14600" width="9.140625" style="1"/>
    <col min="14601" max="14601" width="10.28515625" style="1" customWidth="1"/>
    <col min="14602" max="14602" width="9.5703125" style="1" bestFit="1" customWidth="1"/>
    <col min="14603" max="14603" width="10.140625" style="1" customWidth="1"/>
    <col min="14604" max="14604" width="10.7109375" style="1" bestFit="1" customWidth="1"/>
    <col min="14605" max="14606" width="10.7109375" style="1" customWidth="1"/>
    <col min="14607" max="14607" width="10.7109375" style="1" bestFit="1" customWidth="1"/>
    <col min="14608" max="14608" width="10.7109375" style="1" customWidth="1"/>
    <col min="14609" max="14609" width="11" style="1" customWidth="1"/>
    <col min="14610" max="14848" width="9.140625" style="1"/>
    <col min="14849" max="14849" width="46.42578125" style="1" customWidth="1"/>
    <col min="14850" max="14850" width="9.140625" style="1" customWidth="1"/>
    <col min="14851" max="14856" width="9.140625" style="1"/>
    <col min="14857" max="14857" width="10.28515625" style="1" customWidth="1"/>
    <col min="14858" max="14858" width="9.5703125" style="1" bestFit="1" customWidth="1"/>
    <col min="14859" max="14859" width="10.140625" style="1" customWidth="1"/>
    <col min="14860" max="14860" width="10.7109375" style="1" bestFit="1" customWidth="1"/>
    <col min="14861" max="14862" width="10.7109375" style="1" customWidth="1"/>
    <col min="14863" max="14863" width="10.7109375" style="1" bestFit="1" customWidth="1"/>
    <col min="14864" max="14864" width="10.7109375" style="1" customWidth="1"/>
    <col min="14865" max="14865" width="11" style="1" customWidth="1"/>
    <col min="14866" max="15104" width="9.140625" style="1"/>
    <col min="15105" max="15105" width="46.42578125" style="1" customWidth="1"/>
    <col min="15106" max="15106" width="9.140625" style="1" customWidth="1"/>
    <col min="15107" max="15112" width="9.140625" style="1"/>
    <col min="15113" max="15113" width="10.28515625" style="1" customWidth="1"/>
    <col min="15114" max="15114" width="9.5703125" style="1" bestFit="1" customWidth="1"/>
    <col min="15115" max="15115" width="10.140625" style="1" customWidth="1"/>
    <col min="15116" max="15116" width="10.7109375" style="1" bestFit="1" customWidth="1"/>
    <col min="15117" max="15118" width="10.7109375" style="1" customWidth="1"/>
    <col min="15119" max="15119" width="10.7109375" style="1" bestFit="1" customWidth="1"/>
    <col min="15120" max="15120" width="10.7109375" style="1" customWidth="1"/>
    <col min="15121" max="15121" width="11" style="1" customWidth="1"/>
    <col min="15122" max="15360" width="9.140625" style="1"/>
    <col min="15361" max="15361" width="46.42578125" style="1" customWidth="1"/>
    <col min="15362" max="15362" width="9.140625" style="1" customWidth="1"/>
    <col min="15363" max="15368" width="9.140625" style="1"/>
    <col min="15369" max="15369" width="10.28515625" style="1" customWidth="1"/>
    <col min="15370" max="15370" width="9.5703125" style="1" bestFit="1" customWidth="1"/>
    <col min="15371" max="15371" width="10.140625" style="1" customWidth="1"/>
    <col min="15372" max="15372" width="10.7109375" style="1" bestFit="1" customWidth="1"/>
    <col min="15373" max="15374" width="10.7109375" style="1" customWidth="1"/>
    <col min="15375" max="15375" width="10.7109375" style="1" bestFit="1" customWidth="1"/>
    <col min="15376" max="15376" width="10.7109375" style="1" customWidth="1"/>
    <col min="15377" max="15377" width="11" style="1" customWidth="1"/>
    <col min="15378" max="15616" width="9.140625" style="1"/>
    <col min="15617" max="15617" width="46.42578125" style="1" customWidth="1"/>
    <col min="15618" max="15618" width="9.140625" style="1" customWidth="1"/>
    <col min="15619" max="15624" width="9.140625" style="1"/>
    <col min="15625" max="15625" width="10.28515625" style="1" customWidth="1"/>
    <col min="15626" max="15626" width="9.5703125" style="1" bestFit="1" customWidth="1"/>
    <col min="15627" max="15627" width="10.140625" style="1" customWidth="1"/>
    <col min="15628" max="15628" width="10.7109375" style="1" bestFit="1" customWidth="1"/>
    <col min="15629" max="15630" width="10.7109375" style="1" customWidth="1"/>
    <col min="15631" max="15631" width="10.7109375" style="1" bestFit="1" customWidth="1"/>
    <col min="15632" max="15632" width="10.7109375" style="1" customWidth="1"/>
    <col min="15633" max="15633" width="11" style="1" customWidth="1"/>
    <col min="15634" max="15872" width="9.140625" style="1"/>
    <col min="15873" max="15873" width="46.42578125" style="1" customWidth="1"/>
    <col min="15874" max="15874" width="9.140625" style="1" customWidth="1"/>
    <col min="15875" max="15880" width="9.140625" style="1"/>
    <col min="15881" max="15881" width="10.28515625" style="1" customWidth="1"/>
    <col min="15882" max="15882" width="9.5703125" style="1" bestFit="1" customWidth="1"/>
    <col min="15883" max="15883" width="10.140625" style="1" customWidth="1"/>
    <col min="15884" max="15884" width="10.7109375" style="1" bestFit="1" customWidth="1"/>
    <col min="15885" max="15886" width="10.7109375" style="1" customWidth="1"/>
    <col min="15887" max="15887" width="10.7109375" style="1" bestFit="1" customWidth="1"/>
    <col min="15888" max="15888" width="10.7109375" style="1" customWidth="1"/>
    <col min="15889" max="15889" width="11" style="1" customWidth="1"/>
    <col min="15890" max="16128" width="9.140625" style="1"/>
    <col min="16129" max="16129" width="46.42578125" style="1" customWidth="1"/>
    <col min="16130" max="16130" width="9.140625" style="1" customWidth="1"/>
    <col min="16131" max="16136" width="9.140625" style="1"/>
    <col min="16137" max="16137" width="10.28515625" style="1" customWidth="1"/>
    <col min="16138" max="16138" width="9.5703125" style="1" bestFit="1" customWidth="1"/>
    <col min="16139" max="16139" width="10.140625" style="1" customWidth="1"/>
    <col min="16140" max="16140" width="10.7109375" style="1" bestFit="1" customWidth="1"/>
    <col min="16141" max="16142" width="10.7109375" style="1" customWidth="1"/>
    <col min="16143" max="16143" width="10.7109375" style="1" bestFit="1" customWidth="1"/>
    <col min="16144" max="16144" width="10.7109375" style="1" customWidth="1"/>
    <col min="16145" max="16145" width="11" style="1" customWidth="1"/>
    <col min="16146" max="16384" width="9.140625" style="1"/>
  </cols>
  <sheetData>
    <row r="1" spans="1:17" ht="71.25" customHeight="1" x14ac:dyDescent="0.25">
      <c r="I1" s="88" t="s">
        <v>64</v>
      </c>
      <c r="J1" s="88"/>
      <c r="K1" s="88"/>
      <c r="L1" s="88"/>
      <c r="M1" s="88"/>
      <c r="N1" s="88"/>
      <c r="O1" s="88"/>
      <c r="P1" s="88"/>
    </row>
    <row r="2" spans="1:17" s="89" customFormat="1" ht="34.5" customHeight="1" x14ac:dyDescent="0.25">
      <c r="A2" s="6" t="s">
        <v>65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ht="35.25" customHeight="1" x14ac:dyDescent="0.25">
      <c r="A3" s="7" t="s">
        <v>66</v>
      </c>
      <c r="B3" s="7" t="s">
        <v>67</v>
      </c>
      <c r="C3" s="7"/>
      <c r="D3" s="7"/>
      <c r="E3" s="7"/>
      <c r="F3" s="7"/>
      <c r="G3" s="7"/>
      <c r="H3" s="7"/>
      <c r="I3" s="90" t="s">
        <v>68</v>
      </c>
      <c r="J3" s="91"/>
      <c r="K3" s="91"/>
      <c r="L3" s="91"/>
      <c r="M3" s="91"/>
      <c r="N3" s="91"/>
      <c r="O3" s="91"/>
      <c r="P3" s="91"/>
      <c r="Q3" s="91"/>
    </row>
    <row r="4" spans="1:17" ht="31.5" x14ac:dyDescent="0.25">
      <c r="A4" s="7"/>
      <c r="B4" s="12" t="s">
        <v>41</v>
      </c>
      <c r="C4" s="11" t="s">
        <v>42</v>
      </c>
      <c r="D4" s="11" t="s">
        <v>43</v>
      </c>
      <c r="E4" s="11" t="s">
        <v>44</v>
      </c>
      <c r="F4" s="11" t="s">
        <v>45</v>
      </c>
      <c r="G4" s="11" t="s">
        <v>46</v>
      </c>
      <c r="H4" s="11" t="s">
        <v>47</v>
      </c>
      <c r="I4" s="12" t="s">
        <v>41</v>
      </c>
      <c r="J4" s="11" t="s">
        <v>42</v>
      </c>
      <c r="K4" s="11" t="s">
        <v>43</v>
      </c>
      <c r="L4" s="11" t="s">
        <v>44</v>
      </c>
      <c r="M4" s="11" t="s">
        <v>45</v>
      </c>
      <c r="N4" s="12" t="s">
        <v>46</v>
      </c>
      <c r="O4" s="11" t="s">
        <v>47</v>
      </c>
      <c r="P4" s="11" t="s">
        <v>48</v>
      </c>
      <c r="Q4" s="92" t="s">
        <v>49</v>
      </c>
    </row>
    <row r="5" spans="1:17" x14ac:dyDescent="0.25">
      <c r="A5" s="93" t="s">
        <v>69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</row>
    <row r="6" spans="1:17" x14ac:dyDescent="0.25">
      <c r="A6" s="22" t="s">
        <v>70</v>
      </c>
      <c r="B6" s="96" t="s">
        <v>71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1:17" x14ac:dyDescent="0.25">
      <c r="A7" s="99" t="s">
        <v>72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</row>
    <row r="8" spans="1:17" ht="31.5" x14ac:dyDescent="0.25">
      <c r="A8" s="31" t="s">
        <v>73</v>
      </c>
      <c r="B8" s="35">
        <v>1264</v>
      </c>
      <c r="C8" s="35">
        <v>1687</v>
      </c>
      <c r="D8" s="35">
        <v>1731</v>
      </c>
      <c r="E8" s="35">
        <v>1673</v>
      </c>
      <c r="F8" s="35">
        <v>1753</v>
      </c>
      <c r="G8" s="35">
        <v>1753</v>
      </c>
      <c r="H8" s="35">
        <v>1754</v>
      </c>
      <c r="I8" s="102">
        <v>110039.9</v>
      </c>
      <c r="J8" s="35">
        <v>115982.1</v>
      </c>
      <c r="K8" s="102">
        <v>189224.3</v>
      </c>
      <c r="L8" s="102">
        <f>165397.3+24524.8</f>
        <v>189922.09999999998</v>
      </c>
      <c r="M8" s="102">
        <v>229336.9</v>
      </c>
      <c r="N8" s="102">
        <v>267495.40000000002</v>
      </c>
      <c r="O8" s="102">
        <v>270867.90000000002</v>
      </c>
      <c r="P8" s="102">
        <v>267814.90000000002</v>
      </c>
      <c r="Q8" s="102">
        <v>267814.90000000002</v>
      </c>
    </row>
    <row r="9" spans="1:17" x14ac:dyDescent="0.25">
      <c r="A9" s="93" t="s">
        <v>74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5"/>
    </row>
    <row r="10" spans="1:17" x14ac:dyDescent="0.25">
      <c r="A10" s="22" t="s">
        <v>70</v>
      </c>
      <c r="B10" s="96" t="s">
        <v>75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8"/>
    </row>
    <row r="11" spans="1:17" x14ac:dyDescent="0.25">
      <c r="A11" s="99" t="s">
        <v>76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1"/>
    </row>
    <row r="12" spans="1:17" ht="31.5" x14ac:dyDescent="0.25">
      <c r="A12" s="31" t="s">
        <v>73</v>
      </c>
      <c r="B12" s="35">
        <v>1265</v>
      </c>
      <c r="C12" s="35">
        <v>1233</v>
      </c>
      <c r="D12" s="35">
        <v>1194</v>
      </c>
      <c r="E12" s="35">
        <v>1267</v>
      </c>
      <c r="F12" s="35">
        <v>1351</v>
      </c>
      <c r="G12" s="35">
        <v>1351</v>
      </c>
      <c r="H12" s="35">
        <v>1409</v>
      </c>
      <c r="I12" s="35">
        <v>58719.245999999999</v>
      </c>
      <c r="J12" s="35">
        <v>61890.1</v>
      </c>
      <c r="K12" s="102">
        <v>56463.8</v>
      </c>
      <c r="L12" s="102">
        <v>108873.3</v>
      </c>
      <c r="M12" s="102">
        <f>70.55*F12</f>
        <v>95313.05</v>
      </c>
      <c r="N12" s="102">
        <f>82.468081*1351</f>
        <v>111414.377431</v>
      </c>
      <c r="O12" s="103">
        <f>72.3840172786*H12</f>
        <v>101989.08034554739</v>
      </c>
      <c r="P12" s="102">
        <f>O12</f>
        <v>101989.08034554739</v>
      </c>
      <c r="Q12" s="102">
        <f>P12</f>
        <v>101989.08034554739</v>
      </c>
    </row>
    <row r="13" spans="1:17" x14ac:dyDescent="0.25">
      <c r="A13" s="93" t="s">
        <v>77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5"/>
    </row>
    <row r="14" spans="1:17" x14ac:dyDescent="0.25">
      <c r="A14" s="22" t="s">
        <v>70</v>
      </c>
      <c r="B14" s="96" t="s">
        <v>78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8"/>
    </row>
    <row r="15" spans="1:17" x14ac:dyDescent="0.25">
      <c r="A15" s="99" t="s">
        <v>76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1"/>
    </row>
    <row r="16" spans="1:17" ht="31.5" x14ac:dyDescent="0.25">
      <c r="A16" s="31" t="s">
        <v>73</v>
      </c>
      <c r="B16" s="12">
        <v>1284</v>
      </c>
      <c r="C16" s="12">
        <v>1377</v>
      </c>
      <c r="D16" s="12">
        <v>1433</v>
      </c>
      <c r="E16" s="12">
        <v>1086</v>
      </c>
      <c r="F16" s="12">
        <v>1419</v>
      </c>
      <c r="G16" s="12">
        <v>1419</v>
      </c>
      <c r="H16" s="12">
        <v>1450</v>
      </c>
      <c r="I16" s="102">
        <v>59652</v>
      </c>
      <c r="J16" s="35">
        <v>62873.2</v>
      </c>
      <c r="K16" s="35">
        <v>82739.399999999994</v>
      </c>
      <c r="L16" s="102">
        <v>93320</v>
      </c>
      <c r="M16" s="102">
        <f>70.55*F16</f>
        <v>100110.45</v>
      </c>
      <c r="N16" s="102">
        <f>82.468081*1419</f>
        <v>117022.206939</v>
      </c>
      <c r="O16" s="104">
        <f>72.3840172786*H16</f>
        <v>104956.82505396999</v>
      </c>
      <c r="P16" s="35">
        <f>O16</f>
        <v>104956.82505396999</v>
      </c>
      <c r="Q16" s="35">
        <f>P16</f>
        <v>104956.82505396999</v>
      </c>
    </row>
    <row r="17" spans="1:17" x14ac:dyDescent="0.25">
      <c r="A17" s="93" t="s">
        <v>79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5"/>
    </row>
    <row r="18" spans="1:17" x14ac:dyDescent="0.25">
      <c r="A18" s="22" t="s">
        <v>70</v>
      </c>
      <c r="B18" s="96" t="s">
        <v>80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8"/>
    </row>
    <row r="19" spans="1:17" x14ac:dyDescent="0.25">
      <c r="A19" s="99" t="s">
        <v>76</v>
      </c>
      <c r="B19" s="100">
        <v>338</v>
      </c>
      <c r="C19" s="100">
        <v>309</v>
      </c>
      <c r="D19" s="100">
        <v>277</v>
      </c>
      <c r="E19" s="100">
        <v>270</v>
      </c>
      <c r="F19" s="100">
        <v>388</v>
      </c>
      <c r="G19" s="100">
        <v>388</v>
      </c>
      <c r="H19" s="100">
        <v>388</v>
      </c>
      <c r="I19" s="100">
        <v>14085.156999999999</v>
      </c>
      <c r="J19" s="100">
        <v>14845.7</v>
      </c>
      <c r="K19" s="100">
        <v>16243.5</v>
      </c>
      <c r="L19" s="100">
        <f>23201.1-13.98</f>
        <v>23187.119999999999</v>
      </c>
      <c r="M19" s="100">
        <f>70.55*F19-3.5</f>
        <v>27369.899999999998</v>
      </c>
      <c r="N19" s="100">
        <f>66.55*G19+49.5</f>
        <v>25870.899999999998</v>
      </c>
      <c r="O19" s="100">
        <f>N19</f>
        <v>25870.899999999998</v>
      </c>
      <c r="P19" s="101">
        <f>O19</f>
        <v>25870.899999999998</v>
      </c>
    </row>
    <row r="20" spans="1:17" ht="31.5" x14ac:dyDescent="0.25">
      <c r="A20" s="31" t="s">
        <v>73</v>
      </c>
      <c r="B20" s="35">
        <v>338</v>
      </c>
      <c r="C20" s="35">
        <v>309</v>
      </c>
      <c r="D20" s="35">
        <v>277</v>
      </c>
      <c r="E20" s="35">
        <v>270</v>
      </c>
      <c r="F20" s="35">
        <v>388</v>
      </c>
      <c r="G20" s="35">
        <v>388</v>
      </c>
      <c r="H20" s="35">
        <v>382</v>
      </c>
      <c r="I20" s="35">
        <v>14085.156999999999</v>
      </c>
      <c r="J20" s="35">
        <v>14845.7</v>
      </c>
      <c r="K20" s="102">
        <v>16243.5</v>
      </c>
      <c r="L20" s="102">
        <f>23201.1-13.98</f>
        <v>23187.119999999999</v>
      </c>
      <c r="M20" s="102">
        <f>70.55*F20-3.5</f>
        <v>27369.899999999998</v>
      </c>
      <c r="N20" s="102">
        <f>82.468081*388</f>
        <v>31997.615428000001</v>
      </c>
      <c r="O20" s="104">
        <f>72.3840172786*H20</f>
        <v>27650.694600425199</v>
      </c>
      <c r="P20" s="35">
        <f>O20</f>
        <v>27650.694600425199</v>
      </c>
      <c r="Q20" s="35">
        <f>P20</f>
        <v>27650.694600425199</v>
      </c>
    </row>
    <row r="21" spans="1:17" x14ac:dyDescent="0.25">
      <c r="A21" s="93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5"/>
    </row>
    <row r="22" spans="1:17" x14ac:dyDescent="0.25">
      <c r="A22" s="22" t="s">
        <v>70</v>
      </c>
      <c r="B22" s="96" t="s">
        <v>81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8"/>
    </row>
    <row r="23" spans="1:17" x14ac:dyDescent="0.25">
      <c r="A23" s="99" t="s">
        <v>82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1"/>
    </row>
    <row r="24" spans="1:17" ht="31.5" x14ac:dyDescent="0.25">
      <c r="A24" s="31" t="s">
        <v>73</v>
      </c>
      <c r="B24" s="35">
        <v>2859</v>
      </c>
      <c r="C24" s="35">
        <v>2860</v>
      </c>
      <c r="D24" s="35">
        <v>2850</v>
      </c>
      <c r="E24" s="35">
        <v>2783</v>
      </c>
      <c r="F24" s="35">
        <v>2783</v>
      </c>
      <c r="G24" s="35">
        <v>2783</v>
      </c>
      <c r="H24" s="35">
        <v>2783</v>
      </c>
      <c r="I24" s="102">
        <v>6990.7</v>
      </c>
      <c r="J24" s="35">
        <v>7764.9</v>
      </c>
      <c r="K24" s="35">
        <v>7414.4</v>
      </c>
      <c r="L24" s="35">
        <v>7366.9</v>
      </c>
      <c r="M24" s="35">
        <v>7980.8</v>
      </c>
      <c r="N24" s="35">
        <v>8394.1</v>
      </c>
      <c r="O24" s="104">
        <v>8543.5</v>
      </c>
      <c r="P24" s="35">
        <v>8493.4</v>
      </c>
      <c r="Q24" s="35">
        <v>8493.4</v>
      </c>
    </row>
    <row r="25" spans="1:17" x14ac:dyDescent="0.25">
      <c r="A25" s="93" t="s">
        <v>83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5"/>
    </row>
    <row r="26" spans="1:17" x14ac:dyDescent="0.25">
      <c r="A26" s="22" t="s">
        <v>70</v>
      </c>
      <c r="B26" s="96" t="s">
        <v>84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8"/>
      <c r="Q26" s="105"/>
    </row>
    <row r="27" spans="1:17" x14ac:dyDescent="0.25">
      <c r="A27" s="99" t="s">
        <v>76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1"/>
    </row>
    <row r="28" spans="1:17" ht="31.5" x14ac:dyDescent="0.25">
      <c r="A28" s="31" t="s">
        <v>73</v>
      </c>
      <c r="B28" s="106">
        <v>1760</v>
      </c>
      <c r="C28" s="106">
        <v>1718</v>
      </c>
      <c r="D28" s="106">
        <v>1663</v>
      </c>
      <c r="E28" s="106">
        <v>1639</v>
      </c>
      <c r="F28" s="106">
        <v>1639</v>
      </c>
      <c r="G28" s="106">
        <v>1639</v>
      </c>
      <c r="H28" s="106">
        <v>1639</v>
      </c>
      <c r="I28" s="106">
        <v>20067.3</v>
      </c>
      <c r="J28" s="106">
        <v>21150.9</v>
      </c>
      <c r="K28" s="107">
        <v>35773.199999999997</v>
      </c>
      <c r="L28" s="107">
        <v>26419.7</v>
      </c>
      <c r="M28" s="107">
        <v>32389.599999999999</v>
      </c>
      <c r="N28" s="106">
        <v>33657</v>
      </c>
      <c r="O28" s="108">
        <v>33865.699999999997</v>
      </c>
      <c r="P28" s="106">
        <v>32208.2</v>
      </c>
      <c r="Q28" s="106">
        <f>P28</f>
        <v>32208.2</v>
      </c>
    </row>
    <row r="29" spans="1:17" x14ac:dyDescent="0.25">
      <c r="A29" s="93" t="s">
        <v>85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5"/>
    </row>
    <row r="30" spans="1:17" x14ac:dyDescent="0.25">
      <c r="A30" s="22" t="s">
        <v>70</v>
      </c>
      <c r="B30" s="96" t="s">
        <v>86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8"/>
    </row>
    <row r="31" spans="1:17" x14ac:dyDescent="0.25">
      <c r="A31" s="99" t="s">
        <v>76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1"/>
    </row>
    <row r="32" spans="1:17" ht="31.5" x14ac:dyDescent="0.25">
      <c r="A32" s="31" t="s">
        <v>73</v>
      </c>
      <c r="B32" s="35">
        <v>272</v>
      </c>
      <c r="C32" s="35">
        <v>272</v>
      </c>
      <c r="D32" s="35">
        <v>272</v>
      </c>
      <c r="E32" s="35">
        <v>509</v>
      </c>
      <c r="F32" s="35">
        <v>520</v>
      </c>
      <c r="G32" s="35">
        <v>520</v>
      </c>
      <c r="H32" s="35">
        <v>520</v>
      </c>
      <c r="I32" s="102">
        <v>1840.2</v>
      </c>
      <c r="J32" s="102">
        <v>1939.6</v>
      </c>
      <c r="K32" s="102">
        <v>760.7</v>
      </c>
      <c r="L32" s="102">
        <f>415+1197.4</f>
        <v>1612.4</v>
      </c>
      <c r="M32" s="102">
        <f>444+1240.7</f>
        <v>1684.7</v>
      </c>
      <c r="N32" s="102">
        <f>444+1240.7</f>
        <v>1684.7</v>
      </c>
      <c r="O32" s="102">
        <f>444+1240.7</f>
        <v>1684.7</v>
      </c>
      <c r="P32" s="102">
        <f>444+1240.7</f>
        <v>1684.7</v>
      </c>
      <c r="Q32" s="102">
        <f>444+1240.7</f>
        <v>1684.7</v>
      </c>
    </row>
    <row r="34" spans="1:15" x14ac:dyDescent="0.25">
      <c r="N34" s="109"/>
      <c r="O34" s="105"/>
    </row>
    <row r="35" spans="1:15" x14ac:dyDescent="0.25">
      <c r="A35" s="1" t="s">
        <v>33</v>
      </c>
      <c r="K35" s="110" t="s">
        <v>34</v>
      </c>
      <c r="L35" s="110"/>
      <c r="M35" s="110"/>
      <c r="N35" s="110"/>
      <c r="O35" s="110"/>
    </row>
  </sheetData>
  <mergeCells count="27">
    <mergeCell ref="B30:P30"/>
    <mergeCell ref="A31:P31"/>
    <mergeCell ref="K35:O35"/>
    <mergeCell ref="B22:P22"/>
    <mergeCell ref="A23:P23"/>
    <mergeCell ref="A25:P25"/>
    <mergeCell ref="B26:P26"/>
    <mergeCell ref="A27:P27"/>
    <mergeCell ref="A29:P29"/>
    <mergeCell ref="B14:P14"/>
    <mergeCell ref="A15:P15"/>
    <mergeCell ref="A17:P17"/>
    <mergeCell ref="B18:P18"/>
    <mergeCell ref="A19:P19"/>
    <mergeCell ref="A21:P21"/>
    <mergeCell ref="B6:P6"/>
    <mergeCell ref="A7:P7"/>
    <mergeCell ref="A9:P9"/>
    <mergeCell ref="B10:P10"/>
    <mergeCell ref="A11:P11"/>
    <mergeCell ref="A13:P13"/>
    <mergeCell ref="I1:P1"/>
    <mergeCell ref="A2:P2"/>
    <mergeCell ref="A3:A4"/>
    <mergeCell ref="B3:H3"/>
    <mergeCell ref="I3:Q3"/>
    <mergeCell ref="A5:P5"/>
  </mergeCells>
  <pageMargins left="0.51181102362204722" right="0.51181102362204722" top="0.55118110236220474" bottom="0.35433070866141736" header="0.31496062992125984" footer="0.31496062992125984"/>
  <pageSetup paperSize="9" scale="64" fitToHeight="26" orientation="landscape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view="pageBreakPreview" zoomScale="80" zoomScaleNormal="100" zoomScaleSheetLayoutView="80" workbookViewId="0">
      <pane xSplit="2" ySplit="6" topLeftCell="C7" activePane="bottomRight" state="frozen"/>
      <selection activeCell="B8" sqref="B8"/>
      <selection pane="topRight" activeCell="B8" sqref="B8"/>
      <selection pane="bottomLeft" activeCell="B8" sqref="B8"/>
      <selection pane="bottomRight" activeCell="C17" sqref="C17"/>
    </sheetView>
  </sheetViews>
  <sheetFormatPr defaultRowHeight="15.75" x14ac:dyDescent="0.25"/>
  <cols>
    <col min="1" max="1" width="7.5703125" style="111" customWidth="1"/>
    <col min="2" max="2" width="79.140625" style="56" customWidth="1"/>
    <col min="3" max="3" width="12" style="56" customWidth="1"/>
    <col min="4" max="4" width="11.85546875" style="56" customWidth="1"/>
    <col min="5" max="5" width="26.140625" style="56" customWidth="1"/>
    <col min="6" max="6" width="11.42578125" style="56" hidden="1" customWidth="1"/>
    <col min="7" max="13" width="10.7109375" style="56" customWidth="1"/>
    <col min="14" max="14" width="10.7109375" style="115" customWidth="1"/>
    <col min="15" max="256" width="9.140625" style="56"/>
    <col min="257" max="257" width="7.5703125" style="56" customWidth="1"/>
    <col min="258" max="258" width="79.140625" style="56" customWidth="1"/>
    <col min="259" max="259" width="12" style="56" customWidth="1"/>
    <col min="260" max="260" width="11.85546875" style="56" customWidth="1"/>
    <col min="261" max="261" width="26.140625" style="56" customWidth="1"/>
    <col min="262" max="262" width="0" style="56" hidden="1" customWidth="1"/>
    <col min="263" max="270" width="10.7109375" style="56" customWidth="1"/>
    <col min="271" max="512" width="9.140625" style="56"/>
    <col min="513" max="513" width="7.5703125" style="56" customWidth="1"/>
    <col min="514" max="514" width="79.140625" style="56" customWidth="1"/>
    <col min="515" max="515" width="12" style="56" customWidth="1"/>
    <col min="516" max="516" width="11.85546875" style="56" customWidth="1"/>
    <col min="517" max="517" width="26.140625" style="56" customWidth="1"/>
    <col min="518" max="518" width="0" style="56" hidden="1" customWidth="1"/>
    <col min="519" max="526" width="10.7109375" style="56" customWidth="1"/>
    <col min="527" max="768" width="9.140625" style="56"/>
    <col min="769" max="769" width="7.5703125" style="56" customWidth="1"/>
    <col min="770" max="770" width="79.140625" style="56" customWidth="1"/>
    <col min="771" max="771" width="12" style="56" customWidth="1"/>
    <col min="772" max="772" width="11.85546875" style="56" customWidth="1"/>
    <col min="773" max="773" width="26.140625" style="56" customWidth="1"/>
    <col min="774" max="774" width="0" style="56" hidden="1" customWidth="1"/>
    <col min="775" max="782" width="10.7109375" style="56" customWidth="1"/>
    <col min="783" max="1024" width="9.140625" style="56"/>
    <col min="1025" max="1025" width="7.5703125" style="56" customWidth="1"/>
    <col min="1026" max="1026" width="79.140625" style="56" customWidth="1"/>
    <col min="1027" max="1027" width="12" style="56" customWidth="1"/>
    <col min="1028" max="1028" width="11.85546875" style="56" customWidth="1"/>
    <col min="1029" max="1029" width="26.140625" style="56" customWidth="1"/>
    <col min="1030" max="1030" width="0" style="56" hidden="1" customWidth="1"/>
    <col min="1031" max="1038" width="10.7109375" style="56" customWidth="1"/>
    <col min="1039" max="1280" width="9.140625" style="56"/>
    <col min="1281" max="1281" width="7.5703125" style="56" customWidth="1"/>
    <col min="1282" max="1282" width="79.140625" style="56" customWidth="1"/>
    <col min="1283" max="1283" width="12" style="56" customWidth="1"/>
    <col min="1284" max="1284" width="11.85546875" style="56" customWidth="1"/>
    <col min="1285" max="1285" width="26.140625" style="56" customWidth="1"/>
    <col min="1286" max="1286" width="0" style="56" hidden="1" customWidth="1"/>
    <col min="1287" max="1294" width="10.7109375" style="56" customWidth="1"/>
    <col min="1295" max="1536" width="9.140625" style="56"/>
    <col min="1537" max="1537" width="7.5703125" style="56" customWidth="1"/>
    <col min="1538" max="1538" width="79.140625" style="56" customWidth="1"/>
    <col min="1539" max="1539" width="12" style="56" customWidth="1"/>
    <col min="1540" max="1540" width="11.85546875" style="56" customWidth="1"/>
    <col min="1541" max="1541" width="26.140625" style="56" customWidth="1"/>
    <col min="1542" max="1542" width="0" style="56" hidden="1" customWidth="1"/>
    <col min="1543" max="1550" width="10.7109375" style="56" customWidth="1"/>
    <col min="1551" max="1792" width="9.140625" style="56"/>
    <col min="1793" max="1793" width="7.5703125" style="56" customWidth="1"/>
    <col min="1794" max="1794" width="79.140625" style="56" customWidth="1"/>
    <col min="1795" max="1795" width="12" style="56" customWidth="1"/>
    <col min="1796" max="1796" width="11.85546875" style="56" customWidth="1"/>
    <col min="1797" max="1797" width="26.140625" style="56" customWidth="1"/>
    <col min="1798" max="1798" width="0" style="56" hidden="1" customWidth="1"/>
    <col min="1799" max="1806" width="10.7109375" style="56" customWidth="1"/>
    <col min="1807" max="2048" width="9.140625" style="56"/>
    <col min="2049" max="2049" width="7.5703125" style="56" customWidth="1"/>
    <col min="2050" max="2050" width="79.140625" style="56" customWidth="1"/>
    <col min="2051" max="2051" width="12" style="56" customWidth="1"/>
    <col min="2052" max="2052" width="11.85546875" style="56" customWidth="1"/>
    <col min="2053" max="2053" width="26.140625" style="56" customWidth="1"/>
    <col min="2054" max="2054" width="0" style="56" hidden="1" customWidth="1"/>
    <col min="2055" max="2062" width="10.7109375" style="56" customWidth="1"/>
    <col min="2063" max="2304" width="9.140625" style="56"/>
    <col min="2305" max="2305" width="7.5703125" style="56" customWidth="1"/>
    <col min="2306" max="2306" width="79.140625" style="56" customWidth="1"/>
    <col min="2307" max="2307" width="12" style="56" customWidth="1"/>
    <col min="2308" max="2308" width="11.85546875" style="56" customWidth="1"/>
    <col min="2309" max="2309" width="26.140625" style="56" customWidth="1"/>
    <col min="2310" max="2310" width="0" style="56" hidden="1" customWidth="1"/>
    <col min="2311" max="2318" width="10.7109375" style="56" customWidth="1"/>
    <col min="2319" max="2560" width="9.140625" style="56"/>
    <col min="2561" max="2561" width="7.5703125" style="56" customWidth="1"/>
    <col min="2562" max="2562" width="79.140625" style="56" customWidth="1"/>
    <col min="2563" max="2563" width="12" style="56" customWidth="1"/>
    <col min="2564" max="2564" width="11.85546875" style="56" customWidth="1"/>
    <col min="2565" max="2565" width="26.140625" style="56" customWidth="1"/>
    <col min="2566" max="2566" width="0" style="56" hidden="1" customWidth="1"/>
    <col min="2567" max="2574" width="10.7109375" style="56" customWidth="1"/>
    <col min="2575" max="2816" width="9.140625" style="56"/>
    <col min="2817" max="2817" width="7.5703125" style="56" customWidth="1"/>
    <col min="2818" max="2818" width="79.140625" style="56" customWidth="1"/>
    <col min="2819" max="2819" width="12" style="56" customWidth="1"/>
    <col min="2820" max="2820" width="11.85546875" style="56" customWidth="1"/>
    <col min="2821" max="2821" width="26.140625" style="56" customWidth="1"/>
    <col min="2822" max="2822" width="0" style="56" hidden="1" customWidth="1"/>
    <col min="2823" max="2830" width="10.7109375" style="56" customWidth="1"/>
    <col min="2831" max="3072" width="9.140625" style="56"/>
    <col min="3073" max="3073" width="7.5703125" style="56" customWidth="1"/>
    <col min="3074" max="3074" width="79.140625" style="56" customWidth="1"/>
    <col min="3075" max="3075" width="12" style="56" customWidth="1"/>
    <col min="3076" max="3076" width="11.85546875" style="56" customWidth="1"/>
    <col min="3077" max="3077" width="26.140625" style="56" customWidth="1"/>
    <col min="3078" max="3078" width="0" style="56" hidden="1" customWidth="1"/>
    <col min="3079" max="3086" width="10.7109375" style="56" customWidth="1"/>
    <col min="3087" max="3328" width="9.140625" style="56"/>
    <col min="3329" max="3329" width="7.5703125" style="56" customWidth="1"/>
    <col min="3330" max="3330" width="79.140625" style="56" customWidth="1"/>
    <col min="3331" max="3331" width="12" style="56" customWidth="1"/>
    <col min="3332" max="3332" width="11.85546875" style="56" customWidth="1"/>
    <col min="3333" max="3333" width="26.140625" style="56" customWidth="1"/>
    <col min="3334" max="3334" width="0" style="56" hidden="1" customWidth="1"/>
    <col min="3335" max="3342" width="10.7109375" style="56" customWidth="1"/>
    <col min="3343" max="3584" width="9.140625" style="56"/>
    <col min="3585" max="3585" width="7.5703125" style="56" customWidth="1"/>
    <col min="3586" max="3586" width="79.140625" style="56" customWidth="1"/>
    <col min="3587" max="3587" width="12" style="56" customWidth="1"/>
    <col min="3588" max="3588" width="11.85546875" style="56" customWidth="1"/>
    <col min="3589" max="3589" width="26.140625" style="56" customWidth="1"/>
    <col min="3590" max="3590" width="0" style="56" hidden="1" customWidth="1"/>
    <col min="3591" max="3598" width="10.7109375" style="56" customWidth="1"/>
    <col min="3599" max="3840" width="9.140625" style="56"/>
    <col min="3841" max="3841" width="7.5703125" style="56" customWidth="1"/>
    <col min="3842" max="3842" width="79.140625" style="56" customWidth="1"/>
    <col min="3843" max="3843" width="12" style="56" customWidth="1"/>
    <col min="3844" max="3844" width="11.85546875" style="56" customWidth="1"/>
    <col min="3845" max="3845" width="26.140625" style="56" customWidth="1"/>
    <col min="3846" max="3846" width="0" style="56" hidden="1" customWidth="1"/>
    <col min="3847" max="3854" width="10.7109375" style="56" customWidth="1"/>
    <col min="3855" max="4096" width="9.140625" style="56"/>
    <col min="4097" max="4097" width="7.5703125" style="56" customWidth="1"/>
    <col min="4098" max="4098" width="79.140625" style="56" customWidth="1"/>
    <col min="4099" max="4099" width="12" style="56" customWidth="1"/>
    <col min="4100" max="4100" width="11.85546875" style="56" customWidth="1"/>
    <col min="4101" max="4101" width="26.140625" style="56" customWidth="1"/>
    <col min="4102" max="4102" width="0" style="56" hidden="1" customWidth="1"/>
    <col min="4103" max="4110" width="10.7109375" style="56" customWidth="1"/>
    <col min="4111" max="4352" width="9.140625" style="56"/>
    <col min="4353" max="4353" width="7.5703125" style="56" customWidth="1"/>
    <col min="4354" max="4354" width="79.140625" style="56" customWidth="1"/>
    <col min="4355" max="4355" width="12" style="56" customWidth="1"/>
    <col min="4356" max="4356" width="11.85546875" style="56" customWidth="1"/>
    <col min="4357" max="4357" width="26.140625" style="56" customWidth="1"/>
    <col min="4358" max="4358" width="0" style="56" hidden="1" customWidth="1"/>
    <col min="4359" max="4366" width="10.7109375" style="56" customWidth="1"/>
    <col min="4367" max="4608" width="9.140625" style="56"/>
    <col min="4609" max="4609" width="7.5703125" style="56" customWidth="1"/>
    <col min="4610" max="4610" width="79.140625" style="56" customWidth="1"/>
    <col min="4611" max="4611" width="12" style="56" customWidth="1"/>
    <col min="4612" max="4612" width="11.85546875" style="56" customWidth="1"/>
    <col min="4613" max="4613" width="26.140625" style="56" customWidth="1"/>
    <col min="4614" max="4614" width="0" style="56" hidden="1" customWidth="1"/>
    <col min="4615" max="4622" width="10.7109375" style="56" customWidth="1"/>
    <col min="4623" max="4864" width="9.140625" style="56"/>
    <col min="4865" max="4865" width="7.5703125" style="56" customWidth="1"/>
    <col min="4866" max="4866" width="79.140625" style="56" customWidth="1"/>
    <col min="4867" max="4867" width="12" style="56" customWidth="1"/>
    <col min="4868" max="4868" width="11.85546875" style="56" customWidth="1"/>
    <col min="4869" max="4869" width="26.140625" style="56" customWidth="1"/>
    <col min="4870" max="4870" width="0" style="56" hidden="1" customWidth="1"/>
    <col min="4871" max="4878" width="10.7109375" style="56" customWidth="1"/>
    <col min="4879" max="5120" width="9.140625" style="56"/>
    <col min="5121" max="5121" width="7.5703125" style="56" customWidth="1"/>
    <col min="5122" max="5122" width="79.140625" style="56" customWidth="1"/>
    <col min="5123" max="5123" width="12" style="56" customWidth="1"/>
    <col min="5124" max="5124" width="11.85546875" style="56" customWidth="1"/>
    <col min="5125" max="5125" width="26.140625" style="56" customWidth="1"/>
    <col min="5126" max="5126" width="0" style="56" hidden="1" customWidth="1"/>
    <col min="5127" max="5134" width="10.7109375" style="56" customWidth="1"/>
    <col min="5135" max="5376" width="9.140625" style="56"/>
    <col min="5377" max="5377" width="7.5703125" style="56" customWidth="1"/>
    <col min="5378" max="5378" width="79.140625" style="56" customWidth="1"/>
    <col min="5379" max="5379" width="12" style="56" customWidth="1"/>
    <col min="5380" max="5380" width="11.85546875" style="56" customWidth="1"/>
    <col min="5381" max="5381" width="26.140625" style="56" customWidth="1"/>
    <col min="5382" max="5382" width="0" style="56" hidden="1" customWidth="1"/>
    <col min="5383" max="5390" width="10.7109375" style="56" customWidth="1"/>
    <col min="5391" max="5632" width="9.140625" style="56"/>
    <col min="5633" max="5633" width="7.5703125" style="56" customWidth="1"/>
    <col min="5634" max="5634" width="79.140625" style="56" customWidth="1"/>
    <col min="5635" max="5635" width="12" style="56" customWidth="1"/>
    <col min="5636" max="5636" width="11.85546875" style="56" customWidth="1"/>
    <col min="5637" max="5637" width="26.140625" style="56" customWidth="1"/>
    <col min="5638" max="5638" width="0" style="56" hidden="1" customWidth="1"/>
    <col min="5639" max="5646" width="10.7109375" style="56" customWidth="1"/>
    <col min="5647" max="5888" width="9.140625" style="56"/>
    <col min="5889" max="5889" width="7.5703125" style="56" customWidth="1"/>
    <col min="5890" max="5890" width="79.140625" style="56" customWidth="1"/>
    <col min="5891" max="5891" width="12" style="56" customWidth="1"/>
    <col min="5892" max="5892" width="11.85546875" style="56" customWidth="1"/>
    <col min="5893" max="5893" width="26.140625" style="56" customWidth="1"/>
    <col min="5894" max="5894" width="0" style="56" hidden="1" customWidth="1"/>
    <col min="5895" max="5902" width="10.7109375" style="56" customWidth="1"/>
    <col min="5903" max="6144" width="9.140625" style="56"/>
    <col min="6145" max="6145" width="7.5703125" style="56" customWidth="1"/>
    <col min="6146" max="6146" width="79.140625" style="56" customWidth="1"/>
    <col min="6147" max="6147" width="12" style="56" customWidth="1"/>
    <col min="6148" max="6148" width="11.85546875" style="56" customWidth="1"/>
    <col min="6149" max="6149" width="26.140625" style="56" customWidth="1"/>
    <col min="6150" max="6150" width="0" style="56" hidden="1" customWidth="1"/>
    <col min="6151" max="6158" width="10.7109375" style="56" customWidth="1"/>
    <col min="6159" max="6400" width="9.140625" style="56"/>
    <col min="6401" max="6401" width="7.5703125" style="56" customWidth="1"/>
    <col min="6402" max="6402" width="79.140625" style="56" customWidth="1"/>
    <col min="6403" max="6403" width="12" style="56" customWidth="1"/>
    <col min="6404" max="6404" width="11.85546875" style="56" customWidth="1"/>
    <col min="6405" max="6405" width="26.140625" style="56" customWidth="1"/>
    <col min="6406" max="6406" width="0" style="56" hidden="1" customWidth="1"/>
    <col min="6407" max="6414" width="10.7109375" style="56" customWidth="1"/>
    <col min="6415" max="6656" width="9.140625" style="56"/>
    <col min="6657" max="6657" width="7.5703125" style="56" customWidth="1"/>
    <col min="6658" max="6658" width="79.140625" style="56" customWidth="1"/>
    <col min="6659" max="6659" width="12" style="56" customWidth="1"/>
    <col min="6660" max="6660" width="11.85546875" style="56" customWidth="1"/>
    <col min="6661" max="6661" width="26.140625" style="56" customWidth="1"/>
    <col min="6662" max="6662" width="0" style="56" hidden="1" customWidth="1"/>
    <col min="6663" max="6670" width="10.7109375" style="56" customWidth="1"/>
    <col min="6671" max="6912" width="9.140625" style="56"/>
    <col min="6913" max="6913" width="7.5703125" style="56" customWidth="1"/>
    <col min="6914" max="6914" width="79.140625" style="56" customWidth="1"/>
    <col min="6915" max="6915" width="12" style="56" customWidth="1"/>
    <col min="6916" max="6916" width="11.85546875" style="56" customWidth="1"/>
    <col min="6917" max="6917" width="26.140625" style="56" customWidth="1"/>
    <col min="6918" max="6918" width="0" style="56" hidden="1" customWidth="1"/>
    <col min="6919" max="6926" width="10.7109375" style="56" customWidth="1"/>
    <col min="6927" max="7168" width="9.140625" style="56"/>
    <col min="7169" max="7169" width="7.5703125" style="56" customWidth="1"/>
    <col min="7170" max="7170" width="79.140625" style="56" customWidth="1"/>
    <col min="7171" max="7171" width="12" style="56" customWidth="1"/>
    <col min="7172" max="7172" width="11.85546875" style="56" customWidth="1"/>
    <col min="7173" max="7173" width="26.140625" style="56" customWidth="1"/>
    <col min="7174" max="7174" width="0" style="56" hidden="1" customWidth="1"/>
    <col min="7175" max="7182" width="10.7109375" style="56" customWidth="1"/>
    <col min="7183" max="7424" width="9.140625" style="56"/>
    <col min="7425" max="7425" width="7.5703125" style="56" customWidth="1"/>
    <col min="7426" max="7426" width="79.140625" style="56" customWidth="1"/>
    <col min="7427" max="7427" width="12" style="56" customWidth="1"/>
    <col min="7428" max="7428" width="11.85546875" style="56" customWidth="1"/>
    <col min="7429" max="7429" width="26.140625" style="56" customWidth="1"/>
    <col min="7430" max="7430" width="0" style="56" hidden="1" customWidth="1"/>
    <col min="7431" max="7438" width="10.7109375" style="56" customWidth="1"/>
    <col min="7439" max="7680" width="9.140625" style="56"/>
    <col min="7681" max="7681" width="7.5703125" style="56" customWidth="1"/>
    <col min="7682" max="7682" width="79.140625" style="56" customWidth="1"/>
    <col min="7683" max="7683" width="12" style="56" customWidth="1"/>
    <col min="7684" max="7684" width="11.85546875" style="56" customWidth="1"/>
    <col min="7685" max="7685" width="26.140625" style="56" customWidth="1"/>
    <col min="7686" max="7686" width="0" style="56" hidden="1" customWidth="1"/>
    <col min="7687" max="7694" width="10.7109375" style="56" customWidth="1"/>
    <col min="7695" max="7936" width="9.140625" style="56"/>
    <col min="7937" max="7937" width="7.5703125" style="56" customWidth="1"/>
    <col min="7938" max="7938" width="79.140625" style="56" customWidth="1"/>
    <col min="7939" max="7939" width="12" style="56" customWidth="1"/>
    <col min="7940" max="7940" width="11.85546875" style="56" customWidth="1"/>
    <col min="7941" max="7941" width="26.140625" style="56" customWidth="1"/>
    <col min="7942" max="7942" width="0" style="56" hidden="1" customWidth="1"/>
    <col min="7943" max="7950" width="10.7109375" style="56" customWidth="1"/>
    <col min="7951" max="8192" width="9.140625" style="56"/>
    <col min="8193" max="8193" width="7.5703125" style="56" customWidth="1"/>
    <col min="8194" max="8194" width="79.140625" style="56" customWidth="1"/>
    <col min="8195" max="8195" width="12" style="56" customWidth="1"/>
    <col min="8196" max="8196" width="11.85546875" style="56" customWidth="1"/>
    <col min="8197" max="8197" width="26.140625" style="56" customWidth="1"/>
    <col min="8198" max="8198" width="0" style="56" hidden="1" customWidth="1"/>
    <col min="8199" max="8206" width="10.7109375" style="56" customWidth="1"/>
    <col min="8207" max="8448" width="9.140625" style="56"/>
    <col min="8449" max="8449" width="7.5703125" style="56" customWidth="1"/>
    <col min="8450" max="8450" width="79.140625" style="56" customWidth="1"/>
    <col min="8451" max="8451" width="12" style="56" customWidth="1"/>
    <col min="8452" max="8452" width="11.85546875" style="56" customWidth="1"/>
    <col min="8453" max="8453" width="26.140625" style="56" customWidth="1"/>
    <col min="8454" max="8454" width="0" style="56" hidden="1" customWidth="1"/>
    <col min="8455" max="8462" width="10.7109375" style="56" customWidth="1"/>
    <col min="8463" max="8704" width="9.140625" style="56"/>
    <col min="8705" max="8705" width="7.5703125" style="56" customWidth="1"/>
    <col min="8706" max="8706" width="79.140625" style="56" customWidth="1"/>
    <col min="8707" max="8707" width="12" style="56" customWidth="1"/>
    <col min="8708" max="8708" width="11.85546875" style="56" customWidth="1"/>
    <col min="8709" max="8709" width="26.140625" style="56" customWidth="1"/>
    <col min="8710" max="8710" width="0" style="56" hidden="1" customWidth="1"/>
    <col min="8711" max="8718" width="10.7109375" style="56" customWidth="1"/>
    <col min="8719" max="8960" width="9.140625" style="56"/>
    <col min="8961" max="8961" width="7.5703125" style="56" customWidth="1"/>
    <col min="8962" max="8962" width="79.140625" style="56" customWidth="1"/>
    <col min="8963" max="8963" width="12" style="56" customWidth="1"/>
    <col min="8964" max="8964" width="11.85546875" style="56" customWidth="1"/>
    <col min="8965" max="8965" width="26.140625" style="56" customWidth="1"/>
    <col min="8966" max="8966" width="0" style="56" hidden="1" customWidth="1"/>
    <col min="8967" max="8974" width="10.7109375" style="56" customWidth="1"/>
    <col min="8975" max="9216" width="9.140625" style="56"/>
    <col min="9217" max="9217" width="7.5703125" style="56" customWidth="1"/>
    <col min="9218" max="9218" width="79.140625" style="56" customWidth="1"/>
    <col min="9219" max="9219" width="12" style="56" customWidth="1"/>
    <col min="9220" max="9220" width="11.85546875" style="56" customWidth="1"/>
    <col min="9221" max="9221" width="26.140625" style="56" customWidth="1"/>
    <col min="9222" max="9222" width="0" style="56" hidden="1" customWidth="1"/>
    <col min="9223" max="9230" width="10.7109375" style="56" customWidth="1"/>
    <col min="9231" max="9472" width="9.140625" style="56"/>
    <col min="9473" max="9473" width="7.5703125" style="56" customWidth="1"/>
    <col min="9474" max="9474" width="79.140625" style="56" customWidth="1"/>
    <col min="9475" max="9475" width="12" style="56" customWidth="1"/>
    <col min="9476" max="9476" width="11.85546875" style="56" customWidth="1"/>
    <col min="9477" max="9477" width="26.140625" style="56" customWidth="1"/>
    <col min="9478" max="9478" width="0" style="56" hidden="1" customWidth="1"/>
    <col min="9479" max="9486" width="10.7109375" style="56" customWidth="1"/>
    <col min="9487" max="9728" width="9.140625" style="56"/>
    <col min="9729" max="9729" width="7.5703125" style="56" customWidth="1"/>
    <col min="9730" max="9730" width="79.140625" style="56" customWidth="1"/>
    <col min="9731" max="9731" width="12" style="56" customWidth="1"/>
    <col min="9732" max="9732" width="11.85546875" style="56" customWidth="1"/>
    <col min="9733" max="9733" width="26.140625" style="56" customWidth="1"/>
    <col min="9734" max="9734" width="0" style="56" hidden="1" customWidth="1"/>
    <col min="9735" max="9742" width="10.7109375" style="56" customWidth="1"/>
    <col min="9743" max="9984" width="9.140625" style="56"/>
    <col min="9985" max="9985" width="7.5703125" style="56" customWidth="1"/>
    <col min="9986" max="9986" width="79.140625" style="56" customWidth="1"/>
    <col min="9987" max="9987" width="12" style="56" customWidth="1"/>
    <col min="9988" max="9988" width="11.85546875" style="56" customWidth="1"/>
    <col min="9989" max="9989" width="26.140625" style="56" customWidth="1"/>
    <col min="9990" max="9990" width="0" style="56" hidden="1" customWidth="1"/>
    <col min="9991" max="9998" width="10.7109375" style="56" customWidth="1"/>
    <col min="9999" max="10240" width="9.140625" style="56"/>
    <col min="10241" max="10241" width="7.5703125" style="56" customWidth="1"/>
    <col min="10242" max="10242" width="79.140625" style="56" customWidth="1"/>
    <col min="10243" max="10243" width="12" style="56" customWidth="1"/>
    <col min="10244" max="10244" width="11.85546875" style="56" customWidth="1"/>
    <col min="10245" max="10245" width="26.140625" style="56" customWidth="1"/>
    <col min="10246" max="10246" width="0" style="56" hidden="1" customWidth="1"/>
    <col min="10247" max="10254" width="10.7109375" style="56" customWidth="1"/>
    <col min="10255" max="10496" width="9.140625" style="56"/>
    <col min="10497" max="10497" width="7.5703125" style="56" customWidth="1"/>
    <col min="10498" max="10498" width="79.140625" style="56" customWidth="1"/>
    <col min="10499" max="10499" width="12" style="56" customWidth="1"/>
    <col min="10500" max="10500" width="11.85546875" style="56" customWidth="1"/>
    <col min="10501" max="10501" width="26.140625" style="56" customWidth="1"/>
    <col min="10502" max="10502" width="0" style="56" hidden="1" customWidth="1"/>
    <col min="10503" max="10510" width="10.7109375" style="56" customWidth="1"/>
    <col min="10511" max="10752" width="9.140625" style="56"/>
    <col min="10753" max="10753" width="7.5703125" style="56" customWidth="1"/>
    <col min="10754" max="10754" width="79.140625" style="56" customWidth="1"/>
    <col min="10755" max="10755" width="12" style="56" customWidth="1"/>
    <col min="10756" max="10756" width="11.85546875" style="56" customWidth="1"/>
    <col min="10757" max="10757" width="26.140625" style="56" customWidth="1"/>
    <col min="10758" max="10758" width="0" style="56" hidden="1" customWidth="1"/>
    <col min="10759" max="10766" width="10.7109375" style="56" customWidth="1"/>
    <col min="10767" max="11008" width="9.140625" style="56"/>
    <col min="11009" max="11009" width="7.5703125" style="56" customWidth="1"/>
    <col min="11010" max="11010" width="79.140625" style="56" customWidth="1"/>
    <col min="11011" max="11011" width="12" style="56" customWidth="1"/>
    <col min="11012" max="11012" width="11.85546875" style="56" customWidth="1"/>
    <col min="11013" max="11013" width="26.140625" style="56" customWidth="1"/>
    <col min="11014" max="11014" width="0" style="56" hidden="1" customWidth="1"/>
    <col min="11015" max="11022" width="10.7109375" style="56" customWidth="1"/>
    <col min="11023" max="11264" width="9.140625" style="56"/>
    <col min="11265" max="11265" width="7.5703125" style="56" customWidth="1"/>
    <col min="11266" max="11266" width="79.140625" style="56" customWidth="1"/>
    <col min="11267" max="11267" width="12" style="56" customWidth="1"/>
    <col min="11268" max="11268" width="11.85546875" style="56" customWidth="1"/>
    <col min="11269" max="11269" width="26.140625" style="56" customWidth="1"/>
    <col min="11270" max="11270" width="0" style="56" hidden="1" customWidth="1"/>
    <col min="11271" max="11278" width="10.7109375" style="56" customWidth="1"/>
    <col min="11279" max="11520" width="9.140625" style="56"/>
    <col min="11521" max="11521" width="7.5703125" style="56" customWidth="1"/>
    <col min="11522" max="11522" width="79.140625" style="56" customWidth="1"/>
    <col min="11523" max="11523" width="12" style="56" customWidth="1"/>
    <col min="11524" max="11524" width="11.85546875" style="56" customWidth="1"/>
    <col min="11525" max="11525" width="26.140625" style="56" customWidth="1"/>
    <col min="11526" max="11526" width="0" style="56" hidden="1" customWidth="1"/>
    <col min="11527" max="11534" width="10.7109375" style="56" customWidth="1"/>
    <col min="11535" max="11776" width="9.140625" style="56"/>
    <col min="11777" max="11777" width="7.5703125" style="56" customWidth="1"/>
    <col min="11778" max="11778" width="79.140625" style="56" customWidth="1"/>
    <col min="11779" max="11779" width="12" style="56" customWidth="1"/>
    <col min="11780" max="11780" width="11.85546875" style="56" customWidth="1"/>
    <col min="11781" max="11781" width="26.140625" style="56" customWidth="1"/>
    <col min="11782" max="11782" width="0" style="56" hidden="1" customWidth="1"/>
    <col min="11783" max="11790" width="10.7109375" style="56" customWidth="1"/>
    <col min="11791" max="12032" width="9.140625" style="56"/>
    <col min="12033" max="12033" width="7.5703125" style="56" customWidth="1"/>
    <col min="12034" max="12034" width="79.140625" style="56" customWidth="1"/>
    <col min="12035" max="12035" width="12" style="56" customWidth="1"/>
    <col min="12036" max="12036" width="11.85546875" style="56" customWidth="1"/>
    <col min="12037" max="12037" width="26.140625" style="56" customWidth="1"/>
    <col min="12038" max="12038" width="0" style="56" hidden="1" customWidth="1"/>
    <col min="12039" max="12046" width="10.7109375" style="56" customWidth="1"/>
    <col min="12047" max="12288" width="9.140625" style="56"/>
    <col min="12289" max="12289" width="7.5703125" style="56" customWidth="1"/>
    <col min="12290" max="12290" width="79.140625" style="56" customWidth="1"/>
    <col min="12291" max="12291" width="12" style="56" customWidth="1"/>
    <col min="12292" max="12292" width="11.85546875" style="56" customWidth="1"/>
    <col min="12293" max="12293" width="26.140625" style="56" customWidth="1"/>
    <col min="12294" max="12294" width="0" style="56" hidden="1" customWidth="1"/>
    <col min="12295" max="12302" width="10.7109375" style="56" customWidth="1"/>
    <col min="12303" max="12544" width="9.140625" style="56"/>
    <col min="12545" max="12545" width="7.5703125" style="56" customWidth="1"/>
    <col min="12546" max="12546" width="79.140625" style="56" customWidth="1"/>
    <col min="12547" max="12547" width="12" style="56" customWidth="1"/>
    <col min="12548" max="12548" width="11.85546875" style="56" customWidth="1"/>
    <col min="12549" max="12549" width="26.140625" style="56" customWidth="1"/>
    <col min="12550" max="12550" width="0" style="56" hidden="1" customWidth="1"/>
    <col min="12551" max="12558" width="10.7109375" style="56" customWidth="1"/>
    <col min="12559" max="12800" width="9.140625" style="56"/>
    <col min="12801" max="12801" width="7.5703125" style="56" customWidth="1"/>
    <col min="12802" max="12802" width="79.140625" style="56" customWidth="1"/>
    <col min="12803" max="12803" width="12" style="56" customWidth="1"/>
    <col min="12804" max="12804" width="11.85546875" style="56" customWidth="1"/>
    <col min="12805" max="12805" width="26.140625" style="56" customWidth="1"/>
    <col min="12806" max="12806" width="0" style="56" hidden="1" customWidth="1"/>
    <col min="12807" max="12814" width="10.7109375" style="56" customWidth="1"/>
    <col min="12815" max="13056" width="9.140625" style="56"/>
    <col min="13057" max="13057" width="7.5703125" style="56" customWidth="1"/>
    <col min="13058" max="13058" width="79.140625" style="56" customWidth="1"/>
    <col min="13059" max="13059" width="12" style="56" customWidth="1"/>
    <col min="13060" max="13060" width="11.85546875" style="56" customWidth="1"/>
    <col min="13061" max="13061" width="26.140625" style="56" customWidth="1"/>
    <col min="13062" max="13062" width="0" style="56" hidden="1" customWidth="1"/>
    <col min="13063" max="13070" width="10.7109375" style="56" customWidth="1"/>
    <col min="13071" max="13312" width="9.140625" style="56"/>
    <col min="13313" max="13313" width="7.5703125" style="56" customWidth="1"/>
    <col min="13314" max="13314" width="79.140625" style="56" customWidth="1"/>
    <col min="13315" max="13315" width="12" style="56" customWidth="1"/>
    <col min="13316" max="13316" width="11.85546875" style="56" customWidth="1"/>
    <col min="13317" max="13317" width="26.140625" style="56" customWidth="1"/>
    <col min="13318" max="13318" width="0" style="56" hidden="1" customWidth="1"/>
    <col min="13319" max="13326" width="10.7109375" style="56" customWidth="1"/>
    <col min="13327" max="13568" width="9.140625" style="56"/>
    <col min="13569" max="13569" width="7.5703125" style="56" customWidth="1"/>
    <col min="13570" max="13570" width="79.140625" style="56" customWidth="1"/>
    <col min="13571" max="13571" width="12" style="56" customWidth="1"/>
    <col min="13572" max="13572" width="11.85546875" style="56" customWidth="1"/>
    <col min="13573" max="13573" width="26.140625" style="56" customWidth="1"/>
    <col min="13574" max="13574" width="0" style="56" hidden="1" customWidth="1"/>
    <col min="13575" max="13582" width="10.7109375" style="56" customWidth="1"/>
    <col min="13583" max="13824" width="9.140625" style="56"/>
    <col min="13825" max="13825" width="7.5703125" style="56" customWidth="1"/>
    <col min="13826" max="13826" width="79.140625" style="56" customWidth="1"/>
    <col min="13827" max="13827" width="12" style="56" customWidth="1"/>
    <col min="13828" max="13828" width="11.85546875" style="56" customWidth="1"/>
    <col min="13829" max="13829" width="26.140625" style="56" customWidth="1"/>
    <col min="13830" max="13830" width="0" style="56" hidden="1" customWidth="1"/>
    <col min="13831" max="13838" width="10.7109375" style="56" customWidth="1"/>
    <col min="13839" max="14080" width="9.140625" style="56"/>
    <col min="14081" max="14081" width="7.5703125" style="56" customWidth="1"/>
    <col min="14082" max="14082" width="79.140625" style="56" customWidth="1"/>
    <col min="14083" max="14083" width="12" style="56" customWidth="1"/>
    <col min="14084" max="14084" width="11.85546875" style="56" customWidth="1"/>
    <col min="14085" max="14085" width="26.140625" style="56" customWidth="1"/>
    <col min="14086" max="14086" width="0" style="56" hidden="1" customWidth="1"/>
    <col min="14087" max="14094" width="10.7109375" style="56" customWidth="1"/>
    <col min="14095" max="14336" width="9.140625" style="56"/>
    <col min="14337" max="14337" width="7.5703125" style="56" customWidth="1"/>
    <col min="14338" max="14338" width="79.140625" style="56" customWidth="1"/>
    <col min="14339" max="14339" width="12" style="56" customWidth="1"/>
    <col min="14340" max="14340" width="11.85546875" style="56" customWidth="1"/>
    <col min="14341" max="14341" width="26.140625" style="56" customWidth="1"/>
    <col min="14342" max="14342" width="0" style="56" hidden="1" customWidth="1"/>
    <col min="14343" max="14350" width="10.7109375" style="56" customWidth="1"/>
    <col min="14351" max="14592" width="9.140625" style="56"/>
    <col min="14593" max="14593" width="7.5703125" style="56" customWidth="1"/>
    <col min="14594" max="14594" width="79.140625" style="56" customWidth="1"/>
    <col min="14595" max="14595" width="12" style="56" customWidth="1"/>
    <col min="14596" max="14596" width="11.85546875" style="56" customWidth="1"/>
    <col min="14597" max="14597" width="26.140625" style="56" customWidth="1"/>
    <col min="14598" max="14598" width="0" style="56" hidden="1" customWidth="1"/>
    <col min="14599" max="14606" width="10.7109375" style="56" customWidth="1"/>
    <col min="14607" max="14848" width="9.140625" style="56"/>
    <col min="14849" max="14849" width="7.5703125" style="56" customWidth="1"/>
    <col min="14850" max="14850" width="79.140625" style="56" customWidth="1"/>
    <col min="14851" max="14851" width="12" style="56" customWidth="1"/>
    <col min="14852" max="14852" width="11.85546875" style="56" customWidth="1"/>
    <col min="14853" max="14853" width="26.140625" style="56" customWidth="1"/>
    <col min="14854" max="14854" width="0" style="56" hidden="1" customWidth="1"/>
    <col min="14855" max="14862" width="10.7109375" style="56" customWidth="1"/>
    <col min="14863" max="15104" width="9.140625" style="56"/>
    <col min="15105" max="15105" width="7.5703125" style="56" customWidth="1"/>
    <col min="15106" max="15106" width="79.140625" style="56" customWidth="1"/>
    <col min="15107" max="15107" width="12" style="56" customWidth="1"/>
    <col min="15108" max="15108" width="11.85546875" style="56" customWidth="1"/>
    <col min="15109" max="15109" width="26.140625" style="56" customWidth="1"/>
    <col min="15110" max="15110" width="0" style="56" hidden="1" customWidth="1"/>
    <col min="15111" max="15118" width="10.7109375" style="56" customWidth="1"/>
    <col min="15119" max="15360" width="9.140625" style="56"/>
    <col min="15361" max="15361" width="7.5703125" style="56" customWidth="1"/>
    <col min="15362" max="15362" width="79.140625" style="56" customWidth="1"/>
    <col min="15363" max="15363" width="12" style="56" customWidth="1"/>
    <col min="15364" max="15364" width="11.85546875" style="56" customWidth="1"/>
    <col min="15365" max="15365" width="26.140625" style="56" customWidth="1"/>
    <col min="15366" max="15366" width="0" style="56" hidden="1" customWidth="1"/>
    <col min="15367" max="15374" width="10.7109375" style="56" customWidth="1"/>
    <col min="15375" max="15616" width="9.140625" style="56"/>
    <col min="15617" max="15617" width="7.5703125" style="56" customWidth="1"/>
    <col min="15618" max="15618" width="79.140625" style="56" customWidth="1"/>
    <col min="15619" max="15619" width="12" style="56" customWidth="1"/>
    <col min="15620" max="15620" width="11.85546875" style="56" customWidth="1"/>
    <col min="15621" max="15621" width="26.140625" style="56" customWidth="1"/>
    <col min="15622" max="15622" width="0" style="56" hidden="1" customWidth="1"/>
    <col min="15623" max="15630" width="10.7109375" style="56" customWidth="1"/>
    <col min="15631" max="15872" width="9.140625" style="56"/>
    <col min="15873" max="15873" width="7.5703125" style="56" customWidth="1"/>
    <col min="15874" max="15874" width="79.140625" style="56" customWidth="1"/>
    <col min="15875" max="15875" width="12" style="56" customWidth="1"/>
    <col min="15876" max="15876" width="11.85546875" style="56" customWidth="1"/>
    <col min="15877" max="15877" width="26.140625" style="56" customWidth="1"/>
    <col min="15878" max="15878" width="0" style="56" hidden="1" customWidth="1"/>
    <col min="15879" max="15886" width="10.7109375" style="56" customWidth="1"/>
    <col min="15887" max="16128" width="9.140625" style="56"/>
    <col min="16129" max="16129" width="7.5703125" style="56" customWidth="1"/>
    <col min="16130" max="16130" width="79.140625" style="56" customWidth="1"/>
    <col min="16131" max="16131" width="12" style="56" customWidth="1"/>
    <col min="16132" max="16132" width="11.85546875" style="56" customWidth="1"/>
    <col min="16133" max="16133" width="26.140625" style="56" customWidth="1"/>
    <col min="16134" max="16134" width="0" style="56" hidden="1" customWidth="1"/>
    <col min="16135" max="16142" width="10.7109375" style="56" customWidth="1"/>
    <col min="16143" max="16384" width="9.140625" style="56"/>
  </cols>
  <sheetData>
    <row r="1" spans="1:14" ht="65.25" customHeight="1" x14ac:dyDescent="0.25">
      <c r="B1" s="112"/>
      <c r="C1" s="113"/>
      <c r="D1" s="112"/>
      <c r="E1" s="112"/>
      <c r="G1" s="114" t="s">
        <v>87</v>
      </c>
      <c r="H1" s="114"/>
      <c r="I1" s="114"/>
      <c r="J1" s="114"/>
      <c r="K1" s="114"/>
      <c r="L1" s="114"/>
      <c r="M1" s="114"/>
    </row>
    <row r="2" spans="1:14" ht="37.5" customHeight="1" x14ac:dyDescent="0.25">
      <c r="A2" s="116" t="s">
        <v>88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4" x14ac:dyDescent="0.25">
      <c r="A3" s="117" t="s">
        <v>89</v>
      </c>
      <c r="B3" s="53" t="s">
        <v>90</v>
      </c>
      <c r="C3" s="53" t="s">
        <v>91</v>
      </c>
      <c r="D3" s="53" t="s">
        <v>92</v>
      </c>
      <c r="E3" s="53" t="s">
        <v>93</v>
      </c>
      <c r="F3" s="53" t="s">
        <v>94</v>
      </c>
      <c r="G3" s="53" t="s">
        <v>41</v>
      </c>
      <c r="H3" s="53" t="s">
        <v>42</v>
      </c>
      <c r="I3" s="53" t="s">
        <v>43</v>
      </c>
      <c r="J3" s="53" t="s">
        <v>44</v>
      </c>
      <c r="K3" s="53" t="s">
        <v>45</v>
      </c>
      <c r="L3" s="53" t="s">
        <v>46</v>
      </c>
      <c r="M3" s="53" t="s">
        <v>47</v>
      </c>
      <c r="N3" s="53" t="s">
        <v>48</v>
      </c>
    </row>
    <row r="4" spans="1:14" x14ac:dyDescent="0.25">
      <c r="A4" s="117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x14ac:dyDescent="0.25">
      <c r="A5" s="117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x14ac:dyDescent="0.25">
      <c r="A6" s="53" t="s">
        <v>95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47.25" x14ac:dyDescent="0.25">
      <c r="A7" s="36">
        <v>1</v>
      </c>
      <c r="B7" s="118" t="s">
        <v>96</v>
      </c>
      <c r="C7" s="35" t="s">
        <v>97</v>
      </c>
      <c r="D7" s="12" t="s">
        <v>98</v>
      </c>
      <c r="E7" s="119" t="s">
        <v>99</v>
      </c>
      <c r="F7" s="31"/>
      <c r="G7" s="120">
        <v>95</v>
      </c>
      <c r="H7" s="120">
        <v>95</v>
      </c>
      <c r="I7" s="120">
        <v>96</v>
      </c>
      <c r="J7" s="120">
        <v>96</v>
      </c>
      <c r="K7" s="120">
        <v>96</v>
      </c>
      <c r="L7" s="120">
        <v>96</v>
      </c>
      <c r="M7" s="120">
        <v>96</v>
      </c>
      <c r="N7" s="120">
        <v>96</v>
      </c>
    </row>
    <row r="8" spans="1:14" ht="63" x14ac:dyDescent="0.25">
      <c r="A8" s="36" t="s">
        <v>100</v>
      </c>
      <c r="B8" s="118" t="s">
        <v>101</v>
      </c>
      <c r="C8" s="35" t="s">
        <v>97</v>
      </c>
      <c r="D8" s="12" t="s">
        <v>98</v>
      </c>
      <c r="E8" s="119" t="s">
        <v>102</v>
      </c>
      <c r="F8" s="102">
        <v>80</v>
      </c>
      <c r="G8" s="37">
        <v>91.3</v>
      </c>
      <c r="H8" s="37">
        <v>100</v>
      </c>
      <c r="I8" s="37">
        <v>100</v>
      </c>
      <c r="J8" s="37">
        <v>100</v>
      </c>
      <c r="K8" s="37">
        <v>100</v>
      </c>
      <c r="L8" s="37">
        <v>100</v>
      </c>
      <c r="M8" s="37">
        <v>100</v>
      </c>
      <c r="N8" s="37">
        <v>100</v>
      </c>
    </row>
    <row r="9" spans="1:14" ht="63" x14ac:dyDescent="0.25">
      <c r="A9" s="36" t="s">
        <v>103</v>
      </c>
      <c r="B9" s="118" t="s">
        <v>104</v>
      </c>
      <c r="C9" s="12" t="s">
        <v>97</v>
      </c>
      <c r="D9" s="12" t="s">
        <v>98</v>
      </c>
      <c r="E9" s="12" t="s">
        <v>102</v>
      </c>
      <c r="F9" s="12">
        <v>1.96</v>
      </c>
      <c r="G9" s="121">
        <v>98.53</v>
      </c>
      <c r="H9" s="121">
        <v>98.6</v>
      </c>
      <c r="I9" s="121">
        <v>98.6</v>
      </c>
      <c r="J9" s="121">
        <v>100</v>
      </c>
      <c r="K9" s="121">
        <v>100</v>
      </c>
      <c r="L9" s="121">
        <v>100</v>
      </c>
      <c r="M9" s="121">
        <v>100</v>
      </c>
      <c r="N9" s="121">
        <v>100</v>
      </c>
    </row>
    <row r="10" spans="1:14" ht="47.25" x14ac:dyDescent="0.25">
      <c r="A10" s="36" t="s">
        <v>105</v>
      </c>
      <c r="B10" s="118" t="s">
        <v>106</v>
      </c>
      <c r="C10" s="35" t="s">
        <v>97</v>
      </c>
      <c r="D10" s="12" t="s">
        <v>98</v>
      </c>
      <c r="E10" s="12" t="s">
        <v>102</v>
      </c>
      <c r="F10" s="122">
        <v>60.5</v>
      </c>
      <c r="G10" s="123">
        <v>67</v>
      </c>
      <c r="H10" s="123">
        <v>83</v>
      </c>
      <c r="I10" s="123">
        <v>83</v>
      </c>
      <c r="J10" s="123">
        <v>83</v>
      </c>
      <c r="K10" s="123">
        <v>83</v>
      </c>
      <c r="L10" s="123">
        <v>83</v>
      </c>
      <c r="M10" s="123">
        <v>100</v>
      </c>
      <c r="N10" s="123">
        <v>100</v>
      </c>
    </row>
    <row r="11" spans="1:14" s="85" customFormat="1" x14ac:dyDescent="0.25">
      <c r="A11" s="124" t="s">
        <v>107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</row>
    <row r="12" spans="1:14" s="85" customFormat="1" x14ac:dyDescent="0.25">
      <c r="A12" s="124" t="s">
        <v>108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</row>
    <row r="13" spans="1:14" s="85" customFormat="1" x14ac:dyDescent="0.25">
      <c r="A13" s="124" t="s">
        <v>109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</row>
    <row r="14" spans="1:14" ht="31.5" x14ac:dyDescent="0.25">
      <c r="A14" s="36" t="s">
        <v>110</v>
      </c>
      <c r="B14" s="118" t="s">
        <v>111</v>
      </c>
      <c r="C14" s="37" t="s">
        <v>97</v>
      </c>
      <c r="D14" s="35">
        <v>0.02</v>
      </c>
      <c r="E14" s="125" t="s">
        <v>112</v>
      </c>
      <c r="F14" s="37">
        <v>64</v>
      </c>
      <c r="G14" s="37">
        <v>90.1</v>
      </c>
      <c r="H14" s="126">
        <v>97.5</v>
      </c>
      <c r="I14" s="126">
        <v>100</v>
      </c>
      <c r="J14" s="126">
        <v>100</v>
      </c>
      <c r="K14" s="126">
        <v>100</v>
      </c>
      <c r="L14" s="126">
        <v>100</v>
      </c>
      <c r="M14" s="126">
        <v>100</v>
      </c>
      <c r="N14" s="126">
        <v>100</v>
      </c>
    </row>
    <row r="15" spans="1:14" ht="63" x14ac:dyDescent="0.25">
      <c r="A15" s="36" t="s">
        <v>113</v>
      </c>
      <c r="B15" s="118" t="s">
        <v>114</v>
      </c>
      <c r="C15" s="37" t="s">
        <v>97</v>
      </c>
      <c r="D15" s="35">
        <v>0.02</v>
      </c>
      <c r="E15" s="125" t="s">
        <v>112</v>
      </c>
      <c r="F15" s="121">
        <v>78.8</v>
      </c>
      <c r="G15" s="121">
        <v>85</v>
      </c>
      <c r="H15" s="121">
        <v>97</v>
      </c>
      <c r="I15" s="126">
        <v>100</v>
      </c>
      <c r="J15" s="126">
        <v>100</v>
      </c>
      <c r="K15" s="126">
        <v>100</v>
      </c>
      <c r="L15" s="126">
        <v>100</v>
      </c>
      <c r="M15" s="126">
        <v>100</v>
      </c>
      <c r="N15" s="126">
        <v>100</v>
      </c>
    </row>
    <row r="16" spans="1:14" ht="94.5" x14ac:dyDescent="0.25">
      <c r="A16" s="36" t="s">
        <v>115</v>
      </c>
      <c r="B16" s="118" t="s">
        <v>116</v>
      </c>
      <c r="C16" s="37" t="s">
        <v>97</v>
      </c>
      <c r="D16" s="35">
        <v>0.02</v>
      </c>
      <c r="E16" s="125" t="s">
        <v>112</v>
      </c>
      <c r="F16" s="127" t="s">
        <v>117</v>
      </c>
      <c r="G16" s="37" t="s">
        <v>117</v>
      </c>
      <c r="H16" s="126">
        <v>0</v>
      </c>
      <c r="I16" s="126">
        <v>0</v>
      </c>
      <c r="J16" s="126">
        <v>100</v>
      </c>
      <c r="K16" s="126">
        <v>100</v>
      </c>
      <c r="L16" s="126">
        <v>100</v>
      </c>
      <c r="M16" s="126">
        <v>100</v>
      </c>
      <c r="N16" s="126">
        <v>100</v>
      </c>
    </row>
    <row r="17" spans="1:14" ht="78.75" x14ac:dyDescent="0.25">
      <c r="A17" s="36" t="s">
        <v>118</v>
      </c>
      <c r="B17" s="118" t="s">
        <v>119</v>
      </c>
      <c r="C17" s="37" t="s">
        <v>97</v>
      </c>
      <c r="D17" s="35">
        <v>0.02</v>
      </c>
      <c r="E17" s="125" t="s">
        <v>112</v>
      </c>
      <c r="F17" s="37" t="s">
        <v>117</v>
      </c>
      <c r="G17" s="37" t="s">
        <v>120</v>
      </c>
      <c r="H17" s="126" t="s">
        <v>121</v>
      </c>
      <c r="I17" s="126" t="s">
        <v>121</v>
      </c>
      <c r="J17" s="126" t="s">
        <v>121</v>
      </c>
      <c r="K17" s="126" t="s">
        <v>121</v>
      </c>
      <c r="L17" s="126" t="s">
        <v>121</v>
      </c>
      <c r="M17" s="126" t="s">
        <v>121</v>
      </c>
      <c r="N17" s="126" t="s">
        <v>121</v>
      </c>
    </row>
    <row r="18" spans="1:14" s="85" customFormat="1" x14ac:dyDescent="0.25">
      <c r="A18" s="124" t="s">
        <v>122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</row>
    <row r="19" spans="1:14" s="85" customFormat="1" x14ac:dyDescent="0.25">
      <c r="A19" s="124" t="s">
        <v>123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</row>
    <row r="20" spans="1:14" s="85" customFormat="1" x14ac:dyDescent="0.25">
      <c r="A20" s="124" t="s">
        <v>124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</row>
    <row r="21" spans="1:14" ht="31.5" x14ac:dyDescent="0.25">
      <c r="A21" s="36" t="s">
        <v>125</v>
      </c>
      <c r="B21" s="118" t="s">
        <v>126</v>
      </c>
      <c r="C21" s="35" t="s">
        <v>97</v>
      </c>
      <c r="D21" s="35">
        <v>0.02</v>
      </c>
      <c r="E21" s="119" t="s">
        <v>102</v>
      </c>
      <c r="F21" s="35" t="s">
        <v>127</v>
      </c>
      <c r="G21" s="128">
        <v>71.400000000000006</v>
      </c>
      <c r="H21" s="128">
        <v>85.7</v>
      </c>
      <c r="I21" s="122">
        <v>85.7</v>
      </c>
      <c r="J21" s="122">
        <v>85.7</v>
      </c>
      <c r="K21" s="122">
        <v>85.7</v>
      </c>
      <c r="L21" s="122">
        <v>85.7</v>
      </c>
      <c r="M21" s="122">
        <v>85.7</v>
      </c>
      <c r="N21" s="122">
        <v>85.7</v>
      </c>
    </row>
    <row r="22" spans="1:14" ht="31.5" x14ac:dyDescent="0.25">
      <c r="A22" s="36" t="s">
        <v>128</v>
      </c>
      <c r="B22" s="118" t="s">
        <v>129</v>
      </c>
      <c r="C22" s="35" t="s">
        <v>97</v>
      </c>
      <c r="D22" s="35">
        <v>0.02</v>
      </c>
      <c r="E22" s="119" t="s">
        <v>102</v>
      </c>
      <c r="F22" s="35" t="s">
        <v>127</v>
      </c>
      <c r="G22" s="129">
        <v>75</v>
      </c>
      <c r="H22" s="129">
        <v>75</v>
      </c>
      <c r="I22" s="122">
        <v>75</v>
      </c>
      <c r="J22" s="122">
        <v>85</v>
      </c>
      <c r="K22" s="122">
        <v>85</v>
      </c>
      <c r="L22" s="122">
        <v>85</v>
      </c>
      <c r="M22" s="122">
        <v>85</v>
      </c>
      <c r="N22" s="122">
        <v>85</v>
      </c>
    </row>
    <row r="23" spans="1:14" ht="31.5" x14ac:dyDescent="0.25">
      <c r="A23" s="36" t="s">
        <v>130</v>
      </c>
      <c r="B23" s="118" t="s">
        <v>131</v>
      </c>
      <c r="C23" s="35" t="s">
        <v>132</v>
      </c>
      <c r="D23" s="35">
        <v>0.02</v>
      </c>
      <c r="E23" s="119" t="s">
        <v>102</v>
      </c>
      <c r="F23" s="35"/>
      <c r="G23" s="129">
        <v>8</v>
      </c>
      <c r="H23" s="129">
        <v>8</v>
      </c>
      <c r="I23" s="122">
        <v>8</v>
      </c>
      <c r="J23" s="122">
        <v>8</v>
      </c>
      <c r="K23" s="122">
        <v>8</v>
      </c>
      <c r="L23" s="122">
        <v>8</v>
      </c>
      <c r="M23" s="122">
        <v>8</v>
      </c>
      <c r="N23" s="122">
        <v>8</v>
      </c>
    </row>
    <row r="24" spans="1:14" ht="31.5" x14ac:dyDescent="0.25">
      <c r="A24" s="36" t="s">
        <v>133</v>
      </c>
      <c r="B24" s="118" t="s">
        <v>134</v>
      </c>
      <c r="C24" s="35" t="s">
        <v>97</v>
      </c>
      <c r="D24" s="35">
        <v>0.02</v>
      </c>
      <c r="E24" s="119" t="s">
        <v>102</v>
      </c>
      <c r="F24" s="35"/>
      <c r="G24" s="129">
        <v>100</v>
      </c>
      <c r="H24" s="129">
        <v>100</v>
      </c>
      <c r="I24" s="122">
        <v>100</v>
      </c>
      <c r="J24" s="122">
        <v>100</v>
      </c>
      <c r="K24" s="122">
        <v>100</v>
      </c>
      <c r="L24" s="122">
        <v>100</v>
      </c>
      <c r="M24" s="122">
        <v>100</v>
      </c>
      <c r="N24" s="122">
        <v>100</v>
      </c>
    </row>
    <row r="25" spans="1:14" ht="31.5" x14ac:dyDescent="0.25">
      <c r="A25" s="36" t="s">
        <v>135</v>
      </c>
      <c r="B25" s="118" t="s">
        <v>136</v>
      </c>
      <c r="C25" s="35" t="s">
        <v>132</v>
      </c>
      <c r="D25" s="35">
        <v>0.02</v>
      </c>
      <c r="E25" s="119" t="s">
        <v>102</v>
      </c>
      <c r="F25" s="35" t="s">
        <v>127</v>
      </c>
      <c r="G25" s="129">
        <v>7</v>
      </c>
      <c r="H25" s="129">
        <v>7</v>
      </c>
      <c r="I25" s="129">
        <v>7</v>
      </c>
      <c r="J25" s="129">
        <v>7</v>
      </c>
      <c r="K25" s="129">
        <v>7</v>
      </c>
      <c r="L25" s="129">
        <v>7</v>
      </c>
      <c r="M25" s="129">
        <v>7</v>
      </c>
      <c r="N25" s="129">
        <v>7</v>
      </c>
    </row>
    <row r="26" spans="1:14" s="85" customFormat="1" x14ac:dyDescent="0.25">
      <c r="A26" s="124" t="s">
        <v>137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</row>
    <row r="27" spans="1:14" ht="31.5" x14ac:dyDescent="0.25">
      <c r="A27" s="36" t="s">
        <v>138</v>
      </c>
      <c r="B27" s="118" t="s">
        <v>139</v>
      </c>
      <c r="C27" s="12" t="s">
        <v>97</v>
      </c>
      <c r="D27" s="35">
        <v>0.02</v>
      </c>
      <c r="E27" s="12" t="s">
        <v>102</v>
      </c>
      <c r="F27" s="12">
        <v>15.6</v>
      </c>
      <c r="G27" s="129">
        <v>87.5</v>
      </c>
      <c r="H27" s="129">
        <v>100</v>
      </c>
      <c r="I27" s="129">
        <v>100</v>
      </c>
      <c r="J27" s="129">
        <v>100</v>
      </c>
      <c r="K27" s="129">
        <v>100</v>
      </c>
      <c r="L27" s="122">
        <v>100</v>
      </c>
      <c r="M27" s="122">
        <v>100</v>
      </c>
      <c r="N27" s="122">
        <v>100</v>
      </c>
    </row>
    <row r="28" spans="1:14" ht="31.5" x14ac:dyDescent="0.25">
      <c r="A28" s="36" t="s">
        <v>140</v>
      </c>
      <c r="B28" s="118" t="s">
        <v>141</v>
      </c>
      <c r="C28" s="12" t="s">
        <v>97</v>
      </c>
      <c r="D28" s="35">
        <v>0.03</v>
      </c>
      <c r="E28" s="12" t="s">
        <v>102</v>
      </c>
      <c r="F28" s="12">
        <v>83.66</v>
      </c>
      <c r="G28" s="129">
        <v>89</v>
      </c>
      <c r="H28" s="129">
        <v>90</v>
      </c>
      <c r="I28" s="122">
        <v>95</v>
      </c>
      <c r="J28" s="122">
        <v>95</v>
      </c>
      <c r="K28" s="122">
        <v>95</v>
      </c>
      <c r="L28" s="122">
        <v>95</v>
      </c>
      <c r="M28" s="122">
        <v>95</v>
      </c>
      <c r="N28" s="122">
        <v>95</v>
      </c>
    </row>
    <row r="29" spans="1:14" ht="63" x14ac:dyDescent="0.25">
      <c r="A29" s="36" t="s">
        <v>142</v>
      </c>
      <c r="B29" s="118" t="s">
        <v>143</v>
      </c>
      <c r="C29" s="12" t="s">
        <v>97</v>
      </c>
      <c r="D29" s="35">
        <v>0.03</v>
      </c>
      <c r="E29" s="12" t="s">
        <v>102</v>
      </c>
      <c r="F29" s="130">
        <v>90</v>
      </c>
      <c r="G29" s="129">
        <v>10.1</v>
      </c>
      <c r="H29" s="129">
        <v>10.1</v>
      </c>
      <c r="I29" s="122">
        <v>10.1</v>
      </c>
      <c r="J29" s="122">
        <v>9.1</v>
      </c>
      <c r="K29" s="122">
        <v>9.5</v>
      </c>
      <c r="L29" s="122">
        <v>10.1</v>
      </c>
      <c r="M29" s="122">
        <v>10.1</v>
      </c>
      <c r="N29" s="122">
        <v>10.1</v>
      </c>
    </row>
    <row r="30" spans="1:14" s="131" customFormat="1" ht="63" x14ac:dyDescent="0.25">
      <c r="A30" s="36" t="s">
        <v>144</v>
      </c>
      <c r="B30" s="118" t="s">
        <v>145</v>
      </c>
      <c r="C30" s="35" t="s">
        <v>97</v>
      </c>
      <c r="D30" s="35">
        <v>0.03</v>
      </c>
      <c r="E30" s="119" t="s">
        <v>99</v>
      </c>
      <c r="F30" s="122">
        <v>2.34</v>
      </c>
      <c r="G30" s="129">
        <v>1.1299999999999999</v>
      </c>
      <c r="H30" s="129">
        <v>1.57</v>
      </c>
      <c r="I30" s="129">
        <v>1.72</v>
      </c>
      <c r="J30" s="129">
        <v>1.86</v>
      </c>
      <c r="K30" s="129">
        <v>1.87</v>
      </c>
      <c r="L30" s="129">
        <v>1.9</v>
      </c>
      <c r="M30" s="129">
        <v>1.9</v>
      </c>
      <c r="N30" s="129">
        <v>1.9</v>
      </c>
    </row>
    <row r="31" spans="1:14" ht="47.25" x14ac:dyDescent="0.25">
      <c r="A31" s="36" t="s">
        <v>146</v>
      </c>
      <c r="B31" s="118" t="s">
        <v>147</v>
      </c>
      <c r="C31" s="12" t="s">
        <v>97</v>
      </c>
      <c r="D31" s="35">
        <v>0.02</v>
      </c>
      <c r="E31" s="12" t="s">
        <v>102</v>
      </c>
      <c r="F31" s="12">
        <v>9.7799999999999994</v>
      </c>
      <c r="G31" s="128">
        <v>39</v>
      </c>
      <c r="H31" s="128">
        <v>41</v>
      </c>
      <c r="I31" s="122">
        <v>41</v>
      </c>
      <c r="J31" s="123">
        <v>42.5</v>
      </c>
      <c r="K31" s="123">
        <v>48.8</v>
      </c>
      <c r="L31" s="123">
        <v>50.2</v>
      </c>
      <c r="M31" s="123">
        <v>50.2</v>
      </c>
      <c r="N31" s="123">
        <v>50.2</v>
      </c>
    </row>
    <row r="32" spans="1:14" ht="63" x14ac:dyDescent="0.25">
      <c r="A32" s="36" t="s">
        <v>148</v>
      </c>
      <c r="B32" s="118" t="s">
        <v>149</v>
      </c>
      <c r="C32" s="35" t="s">
        <v>97</v>
      </c>
      <c r="D32" s="35">
        <v>0.03</v>
      </c>
      <c r="E32" s="12" t="s">
        <v>102</v>
      </c>
      <c r="F32" s="35">
        <v>83</v>
      </c>
      <c r="G32" s="128">
        <v>0</v>
      </c>
      <c r="H32" s="128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</row>
    <row r="33" spans="1:14" ht="47.25" x14ac:dyDescent="0.25">
      <c r="A33" s="36" t="s">
        <v>150</v>
      </c>
      <c r="B33" s="118" t="s">
        <v>151</v>
      </c>
      <c r="C33" s="35" t="s">
        <v>97</v>
      </c>
      <c r="D33" s="35">
        <v>0.02</v>
      </c>
      <c r="E33" s="12" t="s">
        <v>102</v>
      </c>
      <c r="F33" s="132">
        <v>35</v>
      </c>
      <c r="G33" s="120">
        <v>93.5</v>
      </c>
      <c r="H33" s="120">
        <v>93.5</v>
      </c>
      <c r="I33" s="123">
        <v>95</v>
      </c>
      <c r="J33" s="123">
        <v>100</v>
      </c>
      <c r="K33" s="123">
        <v>100</v>
      </c>
      <c r="L33" s="123">
        <v>100</v>
      </c>
      <c r="M33" s="123">
        <v>100</v>
      </c>
      <c r="N33" s="123">
        <v>100</v>
      </c>
    </row>
    <row r="34" spans="1:14" ht="47.25" x14ac:dyDescent="0.25">
      <c r="A34" s="36" t="s">
        <v>152</v>
      </c>
      <c r="B34" s="118" t="s">
        <v>153</v>
      </c>
      <c r="C34" s="35" t="s">
        <v>97</v>
      </c>
      <c r="D34" s="35">
        <v>0.02</v>
      </c>
      <c r="E34" s="12" t="s">
        <v>102</v>
      </c>
      <c r="F34" s="132">
        <v>45</v>
      </c>
      <c r="G34" s="120">
        <v>92</v>
      </c>
      <c r="H34" s="120">
        <v>92</v>
      </c>
      <c r="I34" s="123">
        <v>92</v>
      </c>
      <c r="J34" s="123">
        <v>100</v>
      </c>
      <c r="K34" s="123">
        <v>100</v>
      </c>
      <c r="L34" s="123">
        <v>100</v>
      </c>
      <c r="M34" s="123">
        <v>100</v>
      </c>
      <c r="N34" s="123">
        <v>100</v>
      </c>
    </row>
    <row r="35" spans="1:14" ht="31.5" x14ac:dyDescent="0.25">
      <c r="A35" s="36" t="s">
        <v>154</v>
      </c>
      <c r="B35" s="118" t="s">
        <v>155</v>
      </c>
      <c r="C35" s="35" t="s">
        <v>97</v>
      </c>
      <c r="D35" s="35">
        <v>0.02</v>
      </c>
      <c r="E35" s="12" t="s">
        <v>102</v>
      </c>
      <c r="F35" s="132">
        <v>1</v>
      </c>
      <c r="G35" s="129">
        <v>96</v>
      </c>
      <c r="H35" s="129">
        <v>96.5</v>
      </c>
      <c r="I35" s="122">
        <v>97</v>
      </c>
      <c r="J35" s="122">
        <v>97</v>
      </c>
      <c r="K35" s="122">
        <v>98</v>
      </c>
      <c r="L35" s="122">
        <v>98</v>
      </c>
      <c r="M35" s="122">
        <v>98</v>
      </c>
      <c r="N35" s="122">
        <v>98</v>
      </c>
    </row>
    <row r="36" spans="1:14" ht="94.5" x14ac:dyDescent="0.25">
      <c r="A36" s="36" t="s">
        <v>156</v>
      </c>
      <c r="B36" s="118" t="s">
        <v>157</v>
      </c>
      <c r="C36" s="12" t="s">
        <v>97</v>
      </c>
      <c r="D36" s="35">
        <v>0.02</v>
      </c>
      <c r="E36" s="12" t="s">
        <v>102</v>
      </c>
      <c r="F36" s="12" t="s">
        <v>127</v>
      </c>
      <c r="G36" s="129">
        <v>2.5</v>
      </c>
      <c r="H36" s="129">
        <v>3</v>
      </c>
      <c r="I36" s="122">
        <v>3.4</v>
      </c>
      <c r="J36" s="122">
        <v>2.4</v>
      </c>
      <c r="K36" s="122">
        <v>2.8</v>
      </c>
      <c r="L36" s="122">
        <v>2.8</v>
      </c>
      <c r="M36" s="122">
        <v>2.8</v>
      </c>
      <c r="N36" s="122">
        <v>2.8</v>
      </c>
    </row>
    <row r="37" spans="1:14" s="85" customFormat="1" x14ac:dyDescent="0.25">
      <c r="A37" s="124" t="s">
        <v>158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</row>
    <row r="38" spans="1:14" ht="31.5" x14ac:dyDescent="0.25">
      <c r="A38" s="133" t="s">
        <v>159</v>
      </c>
      <c r="B38" s="118" t="s">
        <v>160</v>
      </c>
      <c r="C38" s="35" t="s">
        <v>97</v>
      </c>
      <c r="D38" s="35">
        <v>0.03</v>
      </c>
      <c r="E38" s="119" t="s">
        <v>102</v>
      </c>
      <c r="F38" s="12">
        <v>70</v>
      </c>
      <c r="G38" s="129">
        <v>75</v>
      </c>
      <c r="H38" s="129">
        <v>75</v>
      </c>
      <c r="I38" s="128">
        <v>75</v>
      </c>
      <c r="J38" s="128">
        <v>93</v>
      </c>
      <c r="K38" s="128">
        <v>93</v>
      </c>
      <c r="L38" s="128">
        <v>75</v>
      </c>
      <c r="M38" s="128">
        <v>75</v>
      </c>
      <c r="N38" s="128">
        <v>75</v>
      </c>
    </row>
    <row r="39" spans="1:14" ht="31.5" x14ac:dyDescent="0.25">
      <c r="A39" s="133" t="s">
        <v>161</v>
      </c>
      <c r="B39" s="134" t="s">
        <v>162</v>
      </c>
      <c r="C39" s="37" t="s">
        <v>97</v>
      </c>
      <c r="D39" s="37">
        <v>0.03</v>
      </c>
      <c r="E39" s="135" t="s">
        <v>102</v>
      </c>
      <c r="F39" s="121"/>
      <c r="G39" s="120">
        <v>67</v>
      </c>
      <c r="H39" s="120">
        <v>70</v>
      </c>
      <c r="I39" s="120">
        <v>72</v>
      </c>
      <c r="J39" s="120">
        <v>72</v>
      </c>
      <c r="K39" s="120">
        <v>72</v>
      </c>
      <c r="L39" s="120">
        <v>72</v>
      </c>
      <c r="M39" s="120">
        <v>72</v>
      </c>
      <c r="N39" s="120">
        <v>72</v>
      </c>
    </row>
    <row r="40" spans="1:14" ht="31.5" x14ac:dyDescent="0.25">
      <c r="A40" s="133" t="s">
        <v>163</v>
      </c>
      <c r="B40" s="134" t="s">
        <v>164</v>
      </c>
      <c r="C40" s="35" t="s">
        <v>97</v>
      </c>
      <c r="D40" s="35">
        <v>0.03</v>
      </c>
      <c r="E40" s="119" t="s">
        <v>102</v>
      </c>
      <c r="F40" s="12" t="s">
        <v>127</v>
      </c>
      <c r="G40" s="129">
        <v>15</v>
      </c>
      <c r="H40" s="129">
        <v>15</v>
      </c>
      <c r="I40" s="128">
        <v>16.5</v>
      </c>
      <c r="J40" s="128">
        <v>18.3</v>
      </c>
      <c r="K40" s="128">
        <v>19.100000000000001</v>
      </c>
      <c r="L40" s="128">
        <v>19.5</v>
      </c>
      <c r="M40" s="128">
        <v>19.5</v>
      </c>
      <c r="N40" s="128">
        <v>19.5</v>
      </c>
    </row>
    <row r="41" spans="1:14" s="85" customFormat="1" x14ac:dyDescent="0.25">
      <c r="A41" s="124" t="s">
        <v>165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</row>
    <row r="42" spans="1:14" ht="63" x14ac:dyDescent="0.25">
      <c r="A42" s="133" t="s">
        <v>166</v>
      </c>
      <c r="B42" s="134" t="s">
        <v>167</v>
      </c>
      <c r="C42" s="35" t="s">
        <v>97</v>
      </c>
      <c r="D42" s="35">
        <v>0.03</v>
      </c>
      <c r="E42" s="119" t="s">
        <v>102</v>
      </c>
      <c r="F42" s="12">
        <v>78.400000000000006</v>
      </c>
      <c r="G42" s="128">
        <v>80.2</v>
      </c>
      <c r="H42" s="128">
        <v>80.400000000000006</v>
      </c>
      <c r="I42" s="128">
        <v>80.5</v>
      </c>
      <c r="J42" s="128">
        <v>80.5</v>
      </c>
      <c r="K42" s="128">
        <v>80.5</v>
      </c>
      <c r="L42" s="128">
        <v>80.5</v>
      </c>
      <c r="M42" s="128">
        <v>80.5</v>
      </c>
      <c r="N42" s="128">
        <v>80.5</v>
      </c>
    </row>
    <row r="43" spans="1:14" s="85" customFormat="1" x14ac:dyDescent="0.25">
      <c r="A43" s="124" t="s">
        <v>168</v>
      </c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</row>
    <row r="44" spans="1:14" s="85" customFormat="1" x14ac:dyDescent="0.25">
      <c r="A44" s="124" t="s">
        <v>169</v>
      </c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</row>
    <row r="45" spans="1:14" s="85" customFormat="1" x14ac:dyDescent="0.25">
      <c r="A45" s="124" t="s">
        <v>170</v>
      </c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</row>
    <row r="46" spans="1:14" ht="31.5" x14ac:dyDescent="0.25">
      <c r="A46" s="36" t="s">
        <v>171</v>
      </c>
      <c r="B46" s="118" t="s">
        <v>172</v>
      </c>
      <c r="C46" s="35" t="s">
        <v>97</v>
      </c>
      <c r="D46" s="35">
        <v>0.04</v>
      </c>
      <c r="E46" s="12" t="s">
        <v>102</v>
      </c>
      <c r="F46" s="122">
        <v>97.09</v>
      </c>
      <c r="G46" s="119">
        <v>82.9</v>
      </c>
      <c r="H46" s="119">
        <v>82.9</v>
      </c>
      <c r="I46" s="119">
        <v>93.2</v>
      </c>
      <c r="J46" s="119">
        <v>93.7</v>
      </c>
      <c r="K46" s="119">
        <v>94</v>
      </c>
      <c r="L46" s="119">
        <v>94</v>
      </c>
      <c r="M46" s="119">
        <v>94</v>
      </c>
      <c r="N46" s="119">
        <v>94</v>
      </c>
    </row>
    <row r="47" spans="1:14" s="85" customFormat="1" x14ac:dyDescent="0.25">
      <c r="A47" s="124" t="s">
        <v>173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</row>
    <row r="48" spans="1:14" ht="31.5" x14ac:dyDescent="0.25">
      <c r="A48" s="36" t="s">
        <v>174</v>
      </c>
      <c r="B48" s="136" t="s">
        <v>175</v>
      </c>
      <c r="C48" s="35" t="s">
        <v>97</v>
      </c>
      <c r="D48" s="35">
        <v>0.04</v>
      </c>
      <c r="E48" s="119" t="s">
        <v>102</v>
      </c>
      <c r="F48" s="137">
        <v>134</v>
      </c>
      <c r="G48" s="119">
        <v>73</v>
      </c>
      <c r="H48" s="119">
        <v>74</v>
      </c>
      <c r="I48" s="119">
        <v>89</v>
      </c>
      <c r="J48" s="119">
        <v>90</v>
      </c>
      <c r="K48" s="119">
        <v>92</v>
      </c>
      <c r="L48" s="119">
        <v>95</v>
      </c>
      <c r="M48" s="119">
        <v>95</v>
      </c>
      <c r="N48" s="119">
        <v>95</v>
      </c>
    </row>
    <row r="49" spans="1:14" ht="47.25" x14ac:dyDescent="0.25">
      <c r="A49" s="36" t="s">
        <v>176</v>
      </c>
      <c r="B49" s="136" t="s">
        <v>177</v>
      </c>
      <c r="C49" s="35" t="s">
        <v>97</v>
      </c>
      <c r="D49" s="35">
        <v>0.04</v>
      </c>
      <c r="E49" s="12" t="s">
        <v>102</v>
      </c>
      <c r="F49" s="12">
        <v>15.6</v>
      </c>
      <c r="G49" s="119">
        <v>70</v>
      </c>
      <c r="H49" s="119">
        <v>70</v>
      </c>
      <c r="I49" s="119">
        <v>95</v>
      </c>
      <c r="J49" s="119">
        <v>97</v>
      </c>
      <c r="K49" s="119">
        <v>97</v>
      </c>
      <c r="L49" s="119">
        <v>98</v>
      </c>
      <c r="M49" s="119">
        <v>98</v>
      </c>
      <c r="N49" s="119">
        <v>98</v>
      </c>
    </row>
    <row r="50" spans="1:14" s="85" customFormat="1" x14ac:dyDescent="0.25">
      <c r="A50" s="124" t="s">
        <v>178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</row>
    <row r="51" spans="1:14" s="85" customFormat="1" x14ac:dyDescent="0.25">
      <c r="A51" s="124" t="s">
        <v>179</v>
      </c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</row>
    <row r="52" spans="1:14" s="85" customFormat="1" x14ac:dyDescent="0.25">
      <c r="A52" s="124" t="s">
        <v>180</v>
      </c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</row>
    <row r="53" spans="1:14" ht="31.5" x14ac:dyDescent="0.25">
      <c r="A53" s="138" t="s">
        <v>181</v>
      </c>
      <c r="B53" s="139" t="s">
        <v>182</v>
      </c>
      <c r="C53" s="140" t="s">
        <v>183</v>
      </c>
      <c r="D53" s="104">
        <v>0.03</v>
      </c>
      <c r="E53" s="141" t="s">
        <v>21</v>
      </c>
      <c r="F53" s="142"/>
      <c r="G53" s="140">
        <v>1460</v>
      </c>
      <c r="H53" s="140">
        <v>1470</v>
      </c>
      <c r="I53" s="140">
        <v>1470</v>
      </c>
      <c r="J53" s="140">
        <v>2863</v>
      </c>
      <c r="K53" s="140">
        <v>3174</v>
      </c>
      <c r="L53" s="140">
        <v>3205</v>
      </c>
      <c r="M53" s="140">
        <v>3205</v>
      </c>
      <c r="N53" s="140">
        <v>3205</v>
      </c>
    </row>
    <row r="54" spans="1:14" ht="31.5" x14ac:dyDescent="0.25">
      <c r="A54" s="140" t="s">
        <v>184</v>
      </c>
      <c r="B54" s="139" t="s">
        <v>185</v>
      </c>
      <c r="C54" s="140" t="s">
        <v>183</v>
      </c>
      <c r="D54" s="140">
        <v>0.01</v>
      </c>
      <c r="E54" s="141" t="s">
        <v>21</v>
      </c>
      <c r="F54" s="142"/>
      <c r="G54" s="140">
        <v>28870</v>
      </c>
      <c r="H54" s="140">
        <v>29600</v>
      </c>
      <c r="I54" s="140">
        <v>30690</v>
      </c>
      <c r="J54" s="140">
        <v>32180</v>
      </c>
      <c r="K54" s="140">
        <v>33390</v>
      </c>
      <c r="L54" s="140">
        <v>33390</v>
      </c>
      <c r="M54" s="140">
        <v>33390</v>
      </c>
      <c r="N54" s="140">
        <v>33390</v>
      </c>
    </row>
    <row r="55" spans="1:14" ht="63" x14ac:dyDescent="0.25">
      <c r="A55" s="138" t="s">
        <v>186</v>
      </c>
      <c r="B55" s="139" t="s">
        <v>187</v>
      </c>
      <c r="C55" s="140" t="s">
        <v>183</v>
      </c>
      <c r="D55" s="140">
        <v>0.01</v>
      </c>
      <c r="E55" s="141" t="s">
        <v>21</v>
      </c>
      <c r="F55" s="142"/>
      <c r="G55" s="140">
        <v>17972</v>
      </c>
      <c r="H55" s="140">
        <v>18638</v>
      </c>
      <c r="I55" s="140">
        <v>19328</v>
      </c>
      <c r="J55" s="140">
        <v>21911</v>
      </c>
      <c r="K55" s="140">
        <v>24405</v>
      </c>
      <c r="L55" s="140">
        <v>24405</v>
      </c>
      <c r="M55" s="140">
        <v>24405</v>
      </c>
      <c r="N55" s="140">
        <v>24405</v>
      </c>
    </row>
    <row r="56" spans="1:14" ht="31.5" x14ac:dyDescent="0.25">
      <c r="A56" s="36" t="s">
        <v>188</v>
      </c>
      <c r="B56" s="136" t="s">
        <v>189</v>
      </c>
      <c r="C56" s="12" t="s">
        <v>190</v>
      </c>
      <c r="D56" s="12">
        <v>0.02</v>
      </c>
      <c r="E56" s="143" t="s">
        <v>102</v>
      </c>
      <c r="F56" s="31"/>
      <c r="G56" s="11">
        <v>25.02</v>
      </c>
      <c r="H56" s="11">
        <v>25</v>
      </c>
      <c r="I56" s="12">
        <v>25</v>
      </c>
      <c r="J56" s="12">
        <v>23.9</v>
      </c>
      <c r="K56" s="12">
        <v>24</v>
      </c>
      <c r="L56" s="12">
        <v>24</v>
      </c>
      <c r="M56" s="12">
        <v>24</v>
      </c>
      <c r="N56" s="12">
        <v>24</v>
      </c>
    </row>
    <row r="57" spans="1:14" ht="31.5" x14ac:dyDescent="0.25">
      <c r="A57" s="36" t="s">
        <v>191</v>
      </c>
      <c r="B57" s="136" t="s">
        <v>192</v>
      </c>
      <c r="C57" s="12" t="s">
        <v>190</v>
      </c>
      <c r="D57" s="12">
        <v>0.02</v>
      </c>
      <c r="E57" s="143" t="s">
        <v>102</v>
      </c>
      <c r="F57" s="31"/>
      <c r="G57" s="11">
        <v>18.82</v>
      </c>
      <c r="H57" s="11">
        <v>18.82</v>
      </c>
      <c r="I57" s="12">
        <v>18.8</v>
      </c>
      <c r="J57" s="12">
        <v>17</v>
      </c>
      <c r="K57" s="12">
        <v>17</v>
      </c>
      <c r="L57" s="12">
        <v>17</v>
      </c>
      <c r="M57" s="12">
        <v>17</v>
      </c>
      <c r="N57" s="12">
        <v>17</v>
      </c>
    </row>
    <row r="58" spans="1:14" ht="78.75" x14ac:dyDescent="0.25">
      <c r="A58" s="12" t="s">
        <v>193</v>
      </c>
      <c r="B58" s="136" t="s">
        <v>194</v>
      </c>
      <c r="C58" s="12" t="s">
        <v>195</v>
      </c>
      <c r="D58" s="12">
        <v>0.02</v>
      </c>
      <c r="E58" s="143" t="s">
        <v>102</v>
      </c>
      <c r="F58" s="31"/>
      <c r="G58" s="11">
        <v>0.7</v>
      </c>
      <c r="H58" s="11">
        <v>0.7</v>
      </c>
      <c r="I58" s="12">
        <v>0.7</v>
      </c>
      <c r="J58" s="12">
        <v>0.7</v>
      </c>
      <c r="K58" s="12">
        <v>0.7</v>
      </c>
      <c r="L58" s="12">
        <v>0.7</v>
      </c>
      <c r="M58" s="12">
        <v>0.7</v>
      </c>
      <c r="N58" s="12">
        <v>0.7</v>
      </c>
    </row>
    <row r="59" spans="1:14" ht="31.5" x14ac:dyDescent="0.25">
      <c r="A59" s="12" t="s">
        <v>196</v>
      </c>
      <c r="B59" s="136" t="s">
        <v>197</v>
      </c>
      <c r="C59" s="12" t="s">
        <v>132</v>
      </c>
      <c r="D59" s="12">
        <v>0.03</v>
      </c>
      <c r="E59" s="143" t="s">
        <v>21</v>
      </c>
      <c r="F59" s="31"/>
      <c r="G59" s="12">
        <v>18</v>
      </c>
      <c r="H59" s="12">
        <v>18</v>
      </c>
      <c r="I59" s="12">
        <v>18</v>
      </c>
      <c r="J59" s="12">
        <v>14</v>
      </c>
      <c r="K59" s="12">
        <v>14</v>
      </c>
      <c r="L59" s="12">
        <v>14</v>
      </c>
      <c r="M59" s="12">
        <v>14</v>
      </c>
      <c r="N59" s="12">
        <v>14</v>
      </c>
    </row>
    <row r="60" spans="1:14" ht="66" customHeight="1" x14ac:dyDescent="0.25">
      <c r="A60" s="12" t="s">
        <v>198</v>
      </c>
      <c r="B60" s="136" t="s">
        <v>199</v>
      </c>
      <c r="C60" s="12" t="s">
        <v>200</v>
      </c>
      <c r="D60" s="12">
        <v>0.01</v>
      </c>
      <c r="E60" s="143" t="s">
        <v>201</v>
      </c>
      <c r="F60" s="31"/>
      <c r="G60" s="12">
        <v>5</v>
      </c>
      <c r="H60" s="12">
        <v>5</v>
      </c>
      <c r="I60" s="12">
        <v>5</v>
      </c>
      <c r="J60" s="12">
        <v>5</v>
      </c>
      <c r="K60" s="12">
        <v>5</v>
      </c>
      <c r="L60" s="12">
        <v>5</v>
      </c>
      <c r="M60" s="12">
        <v>5</v>
      </c>
      <c r="N60" s="12">
        <v>5</v>
      </c>
    </row>
    <row r="61" spans="1:14" ht="47.25" x14ac:dyDescent="0.25">
      <c r="A61" s="12" t="s">
        <v>202</v>
      </c>
      <c r="B61" s="136" t="s">
        <v>203</v>
      </c>
      <c r="C61" s="12" t="s">
        <v>200</v>
      </c>
      <c r="D61" s="12">
        <v>0.01</v>
      </c>
      <c r="E61" s="143" t="s">
        <v>201</v>
      </c>
      <c r="F61" s="31"/>
      <c r="G61" s="35">
        <v>5</v>
      </c>
      <c r="H61" s="35">
        <v>5</v>
      </c>
      <c r="I61" s="35">
        <v>5</v>
      </c>
      <c r="J61" s="35">
        <v>5</v>
      </c>
      <c r="K61" s="35">
        <v>5</v>
      </c>
      <c r="L61" s="35">
        <v>5</v>
      </c>
      <c r="M61" s="35">
        <v>5</v>
      </c>
      <c r="N61" s="35">
        <v>5</v>
      </c>
    </row>
    <row r="62" spans="1:14" ht="126" x14ac:dyDescent="0.25">
      <c r="A62" s="12" t="s">
        <v>204</v>
      </c>
      <c r="B62" s="136" t="s">
        <v>205</v>
      </c>
      <c r="C62" s="12" t="s">
        <v>200</v>
      </c>
      <c r="D62" s="12">
        <v>0.01</v>
      </c>
      <c r="E62" s="143" t="s">
        <v>201</v>
      </c>
      <c r="F62" s="31"/>
      <c r="G62" s="35">
        <v>5</v>
      </c>
      <c r="H62" s="35">
        <v>5</v>
      </c>
      <c r="I62" s="35">
        <v>5</v>
      </c>
      <c r="J62" s="35">
        <v>5</v>
      </c>
      <c r="K62" s="35">
        <v>5</v>
      </c>
      <c r="L62" s="35">
        <v>5</v>
      </c>
      <c r="M62" s="35">
        <v>5</v>
      </c>
      <c r="N62" s="35">
        <v>5</v>
      </c>
    </row>
    <row r="63" spans="1:14" ht="94.5" x14ac:dyDescent="0.25">
      <c r="A63" s="12" t="s">
        <v>206</v>
      </c>
      <c r="B63" s="136" t="s">
        <v>207</v>
      </c>
      <c r="C63" s="12" t="s">
        <v>200</v>
      </c>
      <c r="D63" s="12">
        <v>0.01</v>
      </c>
      <c r="E63" s="143" t="s">
        <v>201</v>
      </c>
      <c r="F63" s="31"/>
      <c r="G63" s="35">
        <v>5</v>
      </c>
      <c r="H63" s="35">
        <v>5</v>
      </c>
      <c r="I63" s="35">
        <v>5</v>
      </c>
      <c r="J63" s="35">
        <v>5</v>
      </c>
      <c r="K63" s="35">
        <v>5</v>
      </c>
      <c r="L63" s="35">
        <v>5</v>
      </c>
      <c r="M63" s="35">
        <v>5</v>
      </c>
      <c r="N63" s="35">
        <v>5</v>
      </c>
    </row>
    <row r="64" spans="1:14" ht="47.25" x14ac:dyDescent="0.25">
      <c r="A64" s="12" t="s">
        <v>208</v>
      </c>
      <c r="B64" s="144" t="s">
        <v>209</v>
      </c>
      <c r="C64" s="12" t="s">
        <v>200</v>
      </c>
      <c r="D64" s="12">
        <v>0.01</v>
      </c>
      <c r="E64" s="143" t="s">
        <v>201</v>
      </c>
      <c r="F64" s="31"/>
      <c r="G64" s="35">
        <v>5</v>
      </c>
      <c r="H64" s="35">
        <v>5</v>
      </c>
      <c r="I64" s="35">
        <v>5</v>
      </c>
      <c r="J64" s="35">
        <v>5</v>
      </c>
      <c r="K64" s="35">
        <v>5</v>
      </c>
      <c r="L64" s="35">
        <v>5</v>
      </c>
      <c r="M64" s="35">
        <v>5</v>
      </c>
      <c r="N64" s="35">
        <v>5</v>
      </c>
    </row>
    <row r="65" spans="1:14" ht="47.25" x14ac:dyDescent="0.25">
      <c r="A65" s="12" t="s">
        <v>210</v>
      </c>
      <c r="B65" s="144" t="s">
        <v>211</v>
      </c>
      <c r="C65" s="12" t="s">
        <v>200</v>
      </c>
      <c r="D65" s="12">
        <v>0.01</v>
      </c>
      <c r="E65" s="143" t="s">
        <v>201</v>
      </c>
      <c r="F65" s="31"/>
      <c r="G65" s="35">
        <v>5</v>
      </c>
      <c r="H65" s="35">
        <v>5</v>
      </c>
      <c r="I65" s="35">
        <v>5</v>
      </c>
      <c r="J65" s="35">
        <v>5</v>
      </c>
      <c r="K65" s="35">
        <v>5</v>
      </c>
      <c r="L65" s="35">
        <v>5</v>
      </c>
      <c r="M65" s="35">
        <v>5</v>
      </c>
      <c r="N65" s="35">
        <v>5</v>
      </c>
    </row>
    <row r="66" spans="1:14" ht="47.25" x14ac:dyDescent="0.25">
      <c r="A66" s="36" t="s">
        <v>212</v>
      </c>
      <c r="B66" s="136" t="s">
        <v>213</v>
      </c>
      <c r="C66" s="12" t="s">
        <v>200</v>
      </c>
      <c r="D66" s="12">
        <v>0.01</v>
      </c>
      <c r="E66" s="143" t="s">
        <v>201</v>
      </c>
      <c r="F66" s="31"/>
      <c r="G66" s="35">
        <v>5</v>
      </c>
      <c r="H66" s="35">
        <v>5</v>
      </c>
      <c r="I66" s="35">
        <v>5</v>
      </c>
      <c r="J66" s="35">
        <v>5</v>
      </c>
      <c r="K66" s="35">
        <v>5</v>
      </c>
      <c r="L66" s="35">
        <v>5</v>
      </c>
      <c r="M66" s="35">
        <v>5</v>
      </c>
      <c r="N66" s="35">
        <v>5</v>
      </c>
    </row>
    <row r="67" spans="1:14" ht="47.25" x14ac:dyDescent="0.25">
      <c r="A67" s="36" t="s">
        <v>214</v>
      </c>
      <c r="B67" s="136" t="s">
        <v>215</v>
      </c>
      <c r="C67" s="12" t="s">
        <v>200</v>
      </c>
      <c r="D67" s="12">
        <v>0.01</v>
      </c>
      <c r="E67" s="143" t="s">
        <v>201</v>
      </c>
      <c r="F67" s="31"/>
      <c r="G67" s="35">
        <v>5</v>
      </c>
      <c r="H67" s="35">
        <v>5</v>
      </c>
      <c r="I67" s="35">
        <v>5</v>
      </c>
      <c r="J67" s="35">
        <v>5</v>
      </c>
      <c r="K67" s="35">
        <v>5</v>
      </c>
      <c r="L67" s="35">
        <v>5</v>
      </c>
      <c r="M67" s="35">
        <v>5</v>
      </c>
      <c r="N67" s="35">
        <v>5</v>
      </c>
    </row>
    <row r="68" spans="1:14" ht="47.25" x14ac:dyDescent="0.25">
      <c r="A68" s="36" t="s">
        <v>216</v>
      </c>
      <c r="B68" s="136" t="s">
        <v>217</v>
      </c>
      <c r="C68" s="12" t="s">
        <v>200</v>
      </c>
      <c r="D68" s="12">
        <v>0.01</v>
      </c>
      <c r="E68" s="143" t="s">
        <v>201</v>
      </c>
      <c r="F68" s="31"/>
      <c r="G68" s="35">
        <v>5</v>
      </c>
      <c r="H68" s="35">
        <v>5</v>
      </c>
      <c r="I68" s="35">
        <v>5</v>
      </c>
      <c r="J68" s="35">
        <v>5</v>
      </c>
      <c r="K68" s="35">
        <v>5</v>
      </c>
      <c r="L68" s="35">
        <v>5</v>
      </c>
      <c r="M68" s="35">
        <v>5</v>
      </c>
      <c r="N68" s="35">
        <v>5</v>
      </c>
    </row>
    <row r="69" spans="1:14" ht="47.25" x14ac:dyDescent="0.25">
      <c r="A69" s="36" t="s">
        <v>218</v>
      </c>
      <c r="B69" s="136" t="s">
        <v>219</v>
      </c>
      <c r="C69" s="12" t="s">
        <v>200</v>
      </c>
      <c r="D69" s="12">
        <v>0.01</v>
      </c>
      <c r="E69" s="143" t="s">
        <v>201</v>
      </c>
      <c r="F69" s="31"/>
      <c r="G69" s="35">
        <v>5</v>
      </c>
      <c r="H69" s="35">
        <v>5</v>
      </c>
      <c r="I69" s="35">
        <v>5</v>
      </c>
      <c r="J69" s="35">
        <v>5</v>
      </c>
      <c r="K69" s="35">
        <v>5</v>
      </c>
      <c r="L69" s="35">
        <v>5</v>
      </c>
      <c r="M69" s="35">
        <v>5</v>
      </c>
      <c r="N69" s="35">
        <v>5</v>
      </c>
    </row>
    <row r="70" spans="1:14" ht="47.25" x14ac:dyDescent="0.25">
      <c r="A70" s="36" t="s">
        <v>220</v>
      </c>
      <c r="B70" s="136" t="s">
        <v>221</v>
      </c>
      <c r="C70" s="12" t="s">
        <v>200</v>
      </c>
      <c r="D70" s="12">
        <v>0.01</v>
      </c>
      <c r="E70" s="143" t="s">
        <v>201</v>
      </c>
      <c r="F70" s="31"/>
      <c r="G70" s="35">
        <v>5</v>
      </c>
      <c r="H70" s="35">
        <v>5</v>
      </c>
      <c r="I70" s="35">
        <v>5</v>
      </c>
      <c r="J70" s="35">
        <v>5</v>
      </c>
      <c r="K70" s="35">
        <v>5</v>
      </c>
      <c r="L70" s="35">
        <v>5</v>
      </c>
      <c r="M70" s="35">
        <v>5</v>
      </c>
      <c r="N70" s="35">
        <v>5</v>
      </c>
    </row>
    <row r="71" spans="1:14" s="85" customFormat="1" x14ac:dyDescent="0.25">
      <c r="A71" s="124" t="s">
        <v>222</v>
      </c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</row>
    <row r="72" spans="1:14" s="147" customFormat="1" ht="47.25" x14ac:dyDescent="0.25">
      <c r="A72" s="145" t="s">
        <v>223</v>
      </c>
      <c r="B72" s="146" t="s">
        <v>224</v>
      </c>
      <c r="C72" s="37" t="s">
        <v>97</v>
      </c>
      <c r="D72" s="12">
        <v>0.03</v>
      </c>
      <c r="E72" s="12" t="s">
        <v>102</v>
      </c>
      <c r="F72" s="145"/>
      <c r="G72" s="12">
        <v>70</v>
      </c>
      <c r="H72" s="12">
        <v>70</v>
      </c>
      <c r="I72" s="12">
        <v>71</v>
      </c>
      <c r="J72" s="12">
        <v>71</v>
      </c>
      <c r="K72" s="12">
        <v>71</v>
      </c>
      <c r="L72" s="12">
        <v>71</v>
      </c>
      <c r="M72" s="12">
        <v>71</v>
      </c>
      <c r="N72" s="12">
        <v>71</v>
      </c>
    </row>
    <row r="73" spans="1:14" s="147" customFormat="1" x14ac:dyDescent="0.25">
      <c r="A73" s="148" t="s">
        <v>225</v>
      </c>
      <c r="B73" s="149" t="s">
        <v>226</v>
      </c>
      <c r="C73" s="150" t="s">
        <v>227</v>
      </c>
      <c r="D73" s="53">
        <v>0.03</v>
      </c>
      <c r="E73" s="53" t="s">
        <v>102</v>
      </c>
      <c r="F73" s="145"/>
      <c r="G73" s="53" t="s">
        <v>228</v>
      </c>
      <c r="H73" s="53" t="s">
        <v>229</v>
      </c>
      <c r="I73" s="53" t="s">
        <v>230</v>
      </c>
      <c r="J73" s="53" t="s">
        <v>231</v>
      </c>
      <c r="K73" s="53" t="s">
        <v>232</v>
      </c>
      <c r="L73" s="53" t="s">
        <v>233</v>
      </c>
      <c r="M73" s="53" t="s">
        <v>234</v>
      </c>
      <c r="N73" s="53" t="s">
        <v>234</v>
      </c>
    </row>
    <row r="74" spans="1:14" s="85" customFormat="1" x14ac:dyDescent="0.25">
      <c r="A74" s="148"/>
      <c r="B74" s="149"/>
      <c r="C74" s="150"/>
      <c r="D74" s="53"/>
      <c r="E74" s="53"/>
      <c r="F74" s="145"/>
      <c r="G74" s="53"/>
      <c r="H74" s="53"/>
      <c r="I74" s="53"/>
      <c r="J74" s="53"/>
      <c r="K74" s="53"/>
      <c r="L74" s="53"/>
      <c r="M74" s="53"/>
      <c r="N74" s="53"/>
    </row>
    <row r="76" spans="1:14" x14ac:dyDescent="0.25">
      <c r="A76" s="151" t="s">
        <v>33</v>
      </c>
      <c r="B76" s="151"/>
      <c r="C76" s="151"/>
      <c r="D76" s="151"/>
      <c r="E76" s="151"/>
      <c r="F76" s="151"/>
      <c r="G76" s="151"/>
      <c r="H76" s="151"/>
      <c r="I76" s="151"/>
      <c r="J76" s="152" t="s">
        <v>34</v>
      </c>
      <c r="K76" s="152"/>
      <c r="L76" s="152"/>
      <c r="M76" s="152"/>
      <c r="N76" s="153"/>
    </row>
  </sheetData>
  <mergeCells count="49">
    <mergeCell ref="N73:N74"/>
    <mergeCell ref="A76:I76"/>
    <mergeCell ref="J76:M76"/>
    <mergeCell ref="H73:H74"/>
    <mergeCell ref="I73:I74"/>
    <mergeCell ref="J73:J74"/>
    <mergeCell ref="K73:K74"/>
    <mergeCell ref="L73:L74"/>
    <mergeCell ref="M73:M74"/>
    <mergeCell ref="A73:A74"/>
    <mergeCell ref="B73:B74"/>
    <mergeCell ref="C73:C74"/>
    <mergeCell ref="D73:D74"/>
    <mergeCell ref="E73:E74"/>
    <mergeCell ref="G73:G74"/>
    <mergeCell ref="A45:N45"/>
    <mergeCell ref="A47:N47"/>
    <mergeCell ref="A50:N50"/>
    <mergeCell ref="A51:N51"/>
    <mergeCell ref="A52:N52"/>
    <mergeCell ref="A71:N71"/>
    <mergeCell ref="A20:N20"/>
    <mergeCell ref="A26:N26"/>
    <mergeCell ref="A37:N37"/>
    <mergeCell ref="A41:N41"/>
    <mergeCell ref="A43:N43"/>
    <mergeCell ref="A44:N44"/>
    <mergeCell ref="A6:N6"/>
    <mergeCell ref="A11:N11"/>
    <mergeCell ref="A12:N12"/>
    <mergeCell ref="A13:N13"/>
    <mergeCell ref="A18:N18"/>
    <mergeCell ref="A19:N19"/>
    <mergeCell ref="I3:I5"/>
    <mergeCell ref="J3:J5"/>
    <mergeCell ref="K3:K5"/>
    <mergeCell ref="L3:L5"/>
    <mergeCell ref="M3:M5"/>
    <mergeCell ref="N3:N5"/>
    <mergeCell ref="G1:M1"/>
    <mergeCell ref="A2:M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19685039370078741" header="0.31496062992125984" footer="0.31496062992125984"/>
  <pageSetup paperSize="9" scale="64" fitToHeight="99" orientation="landscape" r:id="rId1"/>
  <headerFooter differentFirst="1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Q17"/>
  <sheetViews>
    <sheetView view="pageBreakPreview" zoomScale="79" zoomScaleNormal="100" zoomScaleSheetLayoutView="79" workbookViewId="0">
      <selection activeCell="L9" sqref="L9"/>
    </sheetView>
  </sheetViews>
  <sheetFormatPr defaultRowHeight="15.75" x14ac:dyDescent="0.25"/>
  <cols>
    <col min="1" max="1" width="5.140625" style="47" customWidth="1"/>
    <col min="2" max="2" width="57.42578125" style="1" customWidth="1"/>
    <col min="3" max="3" width="11.7109375" style="1" customWidth="1"/>
    <col min="4" max="4" width="10.42578125" style="1" hidden="1" customWidth="1"/>
    <col min="5" max="7" width="10.5703125" style="1" hidden="1" customWidth="1"/>
    <col min="8" max="15" width="10.5703125" style="1" customWidth="1"/>
    <col min="16" max="16" width="10.42578125" style="1" customWidth="1"/>
    <col min="17" max="17" width="11.140625" style="1" customWidth="1"/>
    <col min="18" max="256" width="9.140625" style="1"/>
    <col min="257" max="257" width="5.140625" style="1" customWidth="1"/>
    <col min="258" max="258" width="57.42578125" style="1" customWidth="1"/>
    <col min="259" max="259" width="11.7109375" style="1" customWidth="1"/>
    <col min="260" max="263" width="0" style="1" hidden="1" customWidth="1"/>
    <col min="264" max="271" width="10.5703125" style="1" customWidth="1"/>
    <col min="272" max="272" width="10.42578125" style="1" customWidth="1"/>
    <col min="273" max="273" width="11.140625" style="1" customWidth="1"/>
    <col min="274" max="512" width="9.140625" style="1"/>
    <col min="513" max="513" width="5.140625" style="1" customWidth="1"/>
    <col min="514" max="514" width="57.42578125" style="1" customWidth="1"/>
    <col min="515" max="515" width="11.7109375" style="1" customWidth="1"/>
    <col min="516" max="519" width="0" style="1" hidden="1" customWidth="1"/>
    <col min="520" max="527" width="10.5703125" style="1" customWidth="1"/>
    <col min="528" max="528" width="10.42578125" style="1" customWidth="1"/>
    <col min="529" max="529" width="11.140625" style="1" customWidth="1"/>
    <col min="530" max="768" width="9.140625" style="1"/>
    <col min="769" max="769" width="5.140625" style="1" customWidth="1"/>
    <col min="770" max="770" width="57.42578125" style="1" customWidth="1"/>
    <col min="771" max="771" width="11.7109375" style="1" customWidth="1"/>
    <col min="772" max="775" width="0" style="1" hidden="1" customWidth="1"/>
    <col min="776" max="783" width="10.5703125" style="1" customWidth="1"/>
    <col min="784" max="784" width="10.42578125" style="1" customWidth="1"/>
    <col min="785" max="785" width="11.140625" style="1" customWidth="1"/>
    <col min="786" max="1024" width="9.140625" style="1"/>
    <col min="1025" max="1025" width="5.140625" style="1" customWidth="1"/>
    <col min="1026" max="1026" width="57.42578125" style="1" customWidth="1"/>
    <col min="1027" max="1027" width="11.7109375" style="1" customWidth="1"/>
    <col min="1028" max="1031" width="0" style="1" hidden="1" customWidth="1"/>
    <col min="1032" max="1039" width="10.5703125" style="1" customWidth="1"/>
    <col min="1040" max="1040" width="10.42578125" style="1" customWidth="1"/>
    <col min="1041" max="1041" width="11.140625" style="1" customWidth="1"/>
    <col min="1042" max="1280" width="9.140625" style="1"/>
    <col min="1281" max="1281" width="5.140625" style="1" customWidth="1"/>
    <col min="1282" max="1282" width="57.42578125" style="1" customWidth="1"/>
    <col min="1283" max="1283" width="11.7109375" style="1" customWidth="1"/>
    <col min="1284" max="1287" width="0" style="1" hidden="1" customWidth="1"/>
    <col min="1288" max="1295" width="10.5703125" style="1" customWidth="1"/>
    <col min="1296" max="1296" width="10.42578125" style="1" customWidth="1"/>
    <col min="1297" max="1297" width="11.140625" style="1" customWidth="1"/>
    <col min="1298" max="1536" width="9.140625" style="1"/>
    <col min="1537" max="1537" width="5.140625" style="1" customWidth="1"/>
    <col min="1538" max="1538" width="57.42578125" style="1" customWidth="1"/>
    <col min="1539" max="1539" width="11.7109375" style="1" customWidth="1"/>
    <col min="1540" max="1543" width="0" style="1" hidden="1" customWidth="1"/>
    <col min="1544" max="1551" width="10.5703125" style="1" customWidth="1"/>
    <col min="1552" max="1552" width="10.42578125" style="1" customWidth="1"/>
    <col min="1553" max="1553" width="11.140625" style="1" customWidth="1"/>
    <col min="1554" max="1792" width="9.140625" style="1"/>
    <col min="1793" max="1793" width="5.140625" style="1" customWidth="1"/>
    <col min="1794" max="1794" width="57.42578125" style="1" customWidth="1"/>
    <col min="1795" max="1795" width="11.7109375" style="1" customWidth="1"/>
    <col min="1796" max="1799" width="0" style="1" hidden="1" customWidth="1"/>
    <col min="1800" max="1807" width="10.5703125" style="1" customWidth="1"/>
    <col min="1808" max="1808" width="10.42578125" style="1" customWidth="1"/>
    <col min="1809" max="1809" width="11.140625" style="1" customWidth="1"/>
    <col min="1810" max="2048" width="9.140625" style="1"/>
    <col min="2049" max="2049" width="5.140625" style="1" customWidth="1"/>
    <col min="2050" max="2050" width="57.42578125" style="1" customWidth="1"/>
    <col min="2051" max="2051" width="11.7109375" style="1" customWidth="1"/>
    <col min="2052" max="2055" width="0" style="1" hidden="1" customWidth="1"/>
    <col min="2056" max="2063" width="10.5703125" style="1" customWidth="1"/>
    <col min="2064" max="2064" width="10.42578125" style="1" customWidth="1"/>
    <col min="2065" max="2065" width="11.140625" style="1" customWidth="1"/>
    <col min="2066" max="2304" width="9.140625" style="1"/>
    <col min="2305" max="2305" width="5.140625" style="1" customWidth="1"/>
    <col min="2306" max="2306" width="57.42578125" style="1" customWidth="1"/>
    <col min="2307" max="2307" width="11.7109375" style="1" customWidth="1"/>
    <col min="2308" max="2311" width="0" style="1" hidden="1" customWidth="1"/>
    <col min="2312" max="2319" width="10.5703125" style="1" customWidth="1"/>
    <col min="2320" max="2320" width="10.42578125" style="1" customWidth="1"/>
    <col min="2321" max="2321" width="11.140625" style="1" customWidth="1"/>
    <col min="2322" max="2560" width="9.140625" style="1"/>
    <col min="2561" max="2561" width="5.140625" style="1" customWidth="1"/>
    <col min="2562" max="2562" width="57.42578125" style="1" customWidth="1"/>
    <col min="2563" max="2563" width="11.7109375" style="1" customWidth="1"/>
    <col min="2564" max="2567" width="0" style="1" hidden="1" customWidth="1"/>
    <col min="2568" max="2575" width="10.5703125" style="1" customWidth="1"/>
    <col min="2576" max="2576" width="10.42578125" style="1" customWidth="1"/>
    <col min="2577" max="2577" width="11.140625" style="1" customWidth="1"/>
    <col min="2578" max="2816" width="9.140625" style="1"/>
    <col min="2817" max="2817" width="5.140625" style="1" customWidth="1"/>
    <col min="2818" max="2818" width="57.42578125" style="1" customWidth="1"/>
    <col min="2819" max="2819" width="11.7109375" style="1" customWidth="1"/>
    <col min="2820" max="2823" width="0" style="1" hidden="1" customWidth="1"/>
    <col min="2824" max="2831" width="10.5703125" style="1" customWidth="1"/>
    <col min="2832" max="2832" width="10.42578125" style="1" customWidth="1"/>
    <col min="2833" max="2833" width="11.140625" style="1" customWidth="1"/>
    <col min="2834" max="3072" width="9.140625" style="1"/>
    <col min="3073" max="3073" width="5.140625" style="1" customWidth="1"/>
    <col min="3074" max="3074" width="57.42578125" style="1" customWidth="1"/>
    <col min="3075" max="3075" width="11.7109375" style="1" customWidth="1"/>
    <col min="3076" max="3079" width="0" style="1" hidden="1" customWidth="1"/>
    <col min="3080" max="3087" width="10.5703125" style="1" customWidth="1"/>
    <col min="3088" max="3088" width="10.42578125" style="1" customWidth="1"/>
    <col min="3089" max="3089" width="11.140625" style="1" customWidth="1"/>
    <col min="3090" max="3328" width="9.140625" style="1"/>
    <col min="3329" max="3329" width="5.140625" style="1" customWidth="1"/>
    <col min="3330" max="3330" width="57.42578125" style="1" customWidth="1"/>
    <col min="3331" max="3331" width="11.7109375" style="1" customWidth="1"/>
    <col min="3332" max="3335" width="0" style="1" hidden="1" customWidth="1"/>
    <col min="3336" max="3343" width="10.5703125" style="1" customWidth="1"/>
    <col min="3344" max="3344" width="10.42578125" style="1" customWidth="1"/>
    <col min="3345" max="3345" width="11.140625" style="1" customWidth="1"/>
    <col min="3346" max="3584" width="9.140625" style="1"/>
    <col min="3585" max="3585" width="5.140625" style="1" customWidth="1"/>
    <col min="3586" max="3586" width="57.42578125" style="1" customWidth="1"/>
    <col min="3587" max="3587" width="11.7109375" style="1" customWidth="1"/>
    <col min="3588" max="3591" width="0" style="1" hidden="1" customWidth="1"/>
    <col min="3592" max="3599" width="10.5703125" style="1" customWidth="1"/>
    <col min="3600" max="3600" width="10.42578125" style="1" customWidth="1"/>
    <col min="3601" max="3601" width="11.140625" style="1" customWidth="1"/>
    <col min="3602" max="3840" width="9.140625" style="1"/>
    <col min="3841" max="3841" width="5.140625" style="1" customWidth="1"/>
    <col min="3842" max="3842" width="57.42578125" style="1" customWidth="1"/>
    <col min="3843" max="3843" width="11.7109375" style="1" customWidth="1"/>
    <col min="3844" max="3847" width="0" style="1" hidden="1" customWidth="1"/>
    <col min="3848" max="3855" width="10.5703125" style="1" customWidth="1"/>
    <col min="3856" max="3856" width="10.42578125" style="1" customWidth="1"/>
    <col min="3857" max="3857" width="11.140625" style="1" customWidth="1"/>
    <col min="3858" max="4096" width="9.140625" style="1"/>
    <col min="4097" max="4097" width="5.140625" style="1" customWidth="1"/>
    <col min="4098" max="4098" width="57.42578125" style="1" customWidth="1"/>
    <col min="4099" max="4099" width="11.7109375" style="1" customWidth="1"/>
    <col min="4100" max="4103" width="0" style="1" hidden="1" customWidth="1"/>
    <col min="4104" max="4111" width="10.5703125" style="1" customWidth="1"/>
    <col min="4112" max="4112" width="10.42578125" style="1" customWidth="1"/>
    <col min="4113" max="4113" width="11.140625" style="1" customWidth="1"/>
    <col min="4114" max="4352" width="9.140625" style="1"/>
    <col min="4353" max="4353" width="5.140625" style="1" customWidth="1"/>
    <col min="4354" max="4354" width="57.42578125" style="1" customWidth="1"/>
    <col min="4355" max="4355" width="11.7109375" style="1" customWidth="1"/>
    <col min="4356" max="4359" width="0" style="1" hidden="1" customWidth="1"/>
    <col min="4360" max="4367" width="10.5703125" style="1" customWidth="1"/>
    <col min="4368" max="4368" width="10.42578125" style="1" customWidth="1"/>
    <col min="4369" max="4369" width="11.140625" style="1" customWidth="1"/>
    <col min="4370" max="4608" width="9.140625" style="1"/>
    <col min="4609" max="4609" width="5.140625" style="1" customWidth="1"/>
    <col min="4610" max="4610" width="57.42578125" style="1" customWidth="1"/>
    <col min="4611" max="4611" width="11.7109375" style="1" customWidth="1"/>
    <col min="4612" max="4615" width="0" style="1" hidden="1" customWidth="1"/>
    <col min="4616" max="4623" width="10.5703125" style="1" customWidth="1"/>
    <col min="4624" max="4624" width="10.42578125" style="1" customWidth="1"/>
    <col min="4625" max="4625" width="11.140625" style="1" customWidth="1"/>
    <col min="4626" max="4864" width="9.140625" style="1"/>
    <col min="4865" max="4865" width="5.140625" style="1" customWidth="1"/>
    <col min="4866" max="4866" width="57.42578125" style="1" customWidth="1"/>
    <col min="4867" max="4867" width="11.7109375" style="1" customWidth="1"/>
    <col min="4868" max="4871" width="0" style="1" hidden="1" customWidth="1"/>
    <col min="4872" max="4879" width="10.5703125" style="1" customWidth="1"/>
    <col min="4880" max="4880" width="10.42578125" style="1" customWidth="1"/>
    <col min="4881" max="4881" width="11.140625" style="1" customWidth="1"/>
    <col min="4882" max="5120" width="9.140625" style="1"/>
    <col min="5121" max="5121" width="5.140625" style="1" customWidth="1"/>
    <col min="5122" max="5122" width="57.42578125" style="1" customWidth="1"/>
    <col min="5123" max="5123" width="11.7109375" style="1" customWidth="1"/>
    <col min="5124" max="5127" width="0" style="1" hidden="1" customWidth="1"/>
    <col min="5128" max="5135" width="10.5703125" style="1" customWidth="1"/>
    <col min="5136" max="5136" width="10.42578125" style="1" customWidth="1"/>
    <col min="5137" max="5137" width="11.140625" style="1" customWidth="1"/>
    <col min="5138" max="5376" width="9.140625" style="1"/>
    <col min="5377" max="5377" width="5.140625" style="1" customWidth="1"/>
    <col min="5378" max="5378" width="57.42578125" style="1" customWidth="1"/>
    <col min="5379" max="5379" width="11.7109375" style="1" customWidth="1"/>
    <col min="5380" max="5383" width="0" style="1" hidden="1" customWidth="1"/>
    <col min="5384" max="5391" width="10.5703125" style="1" customWidth="1"/>
    <col min="5392" max="5392" width="10.42578125" style="1" customWidth="1"/>
    <col min="5393" max="5393" width="11.140625" style="1" customWidth="1"/>
    <col min="5394" max="5632" width="9.140625" style="1"/>
    <col min="5633" max="5633" width="5.140625" style="1" customWidth="1"/>
    <col min="5634" max="5634" width="57.42578125" style="1" customWidth="1"/>
    <col min="5635" max="5635" width="11.7109375" style="1" customWidth="1"/>
    <col min="5636" max="5639" width="0" style="1" hidden="1" customWidth="1"/>
    <col min="5640" max="5647" width="10.5703125" style="1" customWidth="1"/>
    <col min="5648" max="5648" width="10.42578125" style="1" customWidth="1"/>
    <col min="5649" max="5649" width="11.140625" style="1" customWidth="1"/>
    <col min="5650" max="5888" width="9.140625" style="1"/>
    <col min="5889" max="5889" width="5.140625" style="1" customWidth="1"/>
    <col min="5890" max="5890" width="57.42578125" style="1" customWidth="1"/>
    <col min="5891" max="5891" width="11.7109375" style="1" customWidth="1"/>
    <col min="5892" max="5895" width="0" style="1" hidden="1" customWidth="1"/>
    <col min="5896" max="5903" width="10.5703125" style="1" customWidth="1"/>
    <col min="5904" max="5904" width="10.42578125" style="1" customWidth="1"/>
    <col min="5905" max="5905" width="11.140625" style="1" customWidth="1"/>
    <col min="5906" max="6144" width="9.140625" style="1"/>
    <col min="6145" max="6145" width="5.140625" style="1" customWidth="1"/>
    <col min="6146" max="6146" width="57.42578125" style="1" customWidth="1"/>
    <col min="6147" max="6147" width="11.7109375" style="1" customWidth="1"/>
    <col min="6148" max="6151" width="0" style="1" hidden="1" customWidth="1"/>
    <col min="6152" max="6159" width="10.5703125" style="1" customWidth="1"/>
    <col min="6160" max="6160" width="10.42578125" style="1" customWidth="1"/>
    <col min="6161" max="6161" width="11.140625" style="1" customWidth="1"/>
    <col min="6162" max="6400" width="9.140625" style="1"/>
    <col min="6401" max="6401" width="5.140625" style="1" customWidth="1"/>
    <col min="6402" max="6402" width="57.42578125" style="1" customWidth="1"/>
    <col min="6403" max="6403" width="11.7109375" style="1" customWidth="1"/>
    <col min="6404" max="6407" width="0" style="1" hidden="1" customWidth="1"/>
    <col min="6408" max="6415" width="10.5703125" style="1" customWidth="1"/>
    <col min="6416" max="6416" width="10.42578125" style="1" customWidth="1"/>
    <col min="6417" max="6417" width="11.140625" style="1" customWidth="1"/>
    <col min="6418" max="6656" width="9.140625" style="1"/>
    <col min="6657" max="6657" width="5.140625" style="1" customWidth="1"/>
    <col min="6658" max="6658" width="57.42578125" style="1" customWidth="1"/>
    <col min="6659" max="6659" width="11.7109375" style="1" customWidth="1"/>
    <col min="6660" max="6663" width="0" style="1" hidden="1" customWidth="1"/>
    <col min="6664" max="6671" width="10.5703125" style="1" customWidth="1"/>
    <col min="6672" max="6672" width="10.42578125" style="1" customWidth="1"/>
    <col min="6673" max="6673" width="11.140625" style="1" customWidth="1"/>
    <col min="6674" max="6912" width="9.140625" style="1"/>
    <col min="6913" max="6913" width="5.140625" style="1" customWidth="1"/>
    <col min="6914" max="6914" width="57.42578125" style="1" customWidth="1"/>
    <col min="6915" max="6915" width="11.7109375" style="1" customWidth="1"/>
    <col min="6916" max="6919" width="0" style="1" hidden="1" customWidth="1"/>
    <col min="6920" max="6927" width="10.5703125" style="1" customWidth="1"/>
    <col min="6928" max="6928" width="10.42578125" style="1" customWidth="1"/>
    <col min="6929" max="6929" width="11.140625" style="1" customWidth="1"/>
    <col min="6930" max="7168" width="9.140625" style="1"/>
    <col min="7169" max="7169" width="5.140625" style="1" customWidth="1"/>
    <col min="7170" max="7170" width="57.42578125" style="1" customWidth="1"/>
    <col min="7171" max="7171" width="11.7109375" style="1" customWidth="1"/>
    <col min="7172" max="7175" width="0" style="1" hidden="1" customWidth="1"/>
    <col min="7176" max="7183" width="10.5703125" style="1" customWidth="1"/>
    <col min="7184" max="7184" width="10.42578125" style="1" customWidth="1"/>
    <col min="7185" max="7185" width="11.140625" style="1" customWidth="1"/>
    <col min="7186" max="7424" width="9.140625" style="1"/>
    <col min="7425" max="7425" width="5.140625" style="1" customWidth="1"/>
    <col min="7426" max="7426" width="57.42578125" style="1" customWidth="1"/>
    <col min="7427" max="7427" width="11.7109375" style="1" customWidth="1"/>
    <col min="7428" max="7431" width="0" style="1" hidden="1" customWidth="1"/>
    <col min="7432" max="7439" width="10.5703125" style="1" customWidth="1"/>
    <col min="7440" max="7440" width="10.42578125" style="1" customWidth="1"/>
    <col min="7441" max="7441" width="11.140625" style="1" customWidth="1"/>
    <col min="7442" max="7680" width="9.140625" style="1"/>
    <col min="7681" max="7681" width="5.140625" style="1" customWidth="1"/>
    <col min="7682" max="7682" width="57.42578125" style="1" customWidth="1"/>
    <col min="7683" max="7683" width="11.7109375" style="1" customWidth="1"/>
    <col min="7684" max="7687" width="0" style="1" hidden="1" customWidth="1"/>
    <col min="7688" max="7695" width="10.5703125" style="1" customWidth="1"/>
    <col min="7696" max="7696" width="10.42578125" style="1" customWidth="1"/>
    <col min="7697" max="7697" width="11.140625" style="1" customWidth="1"/>
    <col min="7698" max="7936" width="9.140625" style="1"/>
    <col min="7937" max="7937" width="5.140625" style="1" customWidth="1"/>
    <col min="7938" max="7938" width="57.42578125" style="1" customWidth="1"/>
    <col min="7939" max="7939" width="11.7109375" style="1" customWidth="1"/>
    <col min="7940" max="7943" width="0" style="1" hidden="1" customWidth="1"/>
    <col min="7944" max="7951" width="10.5703125" style="1" customWidth="1"/>
    <col min="7952" max="7952" width="10.42578125" style="1" customWidth="1"/>
    <col min="7953" max="7953" width="11.140625" style="1" customWidth="1"/>
    <col min="7954" max="8192" width="9.140625" style="1"/>
    <col min="8193" max="8193" width="5.140625" style="1" customWidth="1"/>
    <col min="8194" max="8194" width="57.42578125" style="1" customWidth="1"/>
    <col min="8195" max="8195" width="11.7109375" style="1" customWidth="1"/>
    <col min="8196" max="8199" width="0" style="1" hidden="1" customWidth="1"/>
    <col min="8200" max="8207" width="10.5703125" style="1" customWidth="1"/>
    <col min="8208" max="8208" width="10.42578125" style="1" customWidth="1"/>
    <col min="8209" max="8209" width="11.140625" style="1" customWidth="1"/>
    <col min="8210" max="8448" width="9.140625" style="1"/>
    <col min="8449" max="8449" width="5.140625" style="1" customWidth="1"/>
    <col min="8450" max="8450" width="57.42578125" style="1" customWidth="1"/>
    <col min="8451" max="8451" width="11.7109375" style="1" customWidth="1"/>
    <col min="8452" max="8455" width="0" style="1" hidden="1" customWidth="1"/>
    <col min="8456" max="8463" width="10.5703125" style="1" customWidth="1"/>
    <col min="8464" max="8464" width="10.42578125" style="1" customWidth="1"/>
    <col min="8465" max="8465" width="11.140625" style="1" customWidth="1"/>
    <col min="8466" max="8704" width="9.140625" style="1"/>
    <col min="8705" max="8705" width="5.140625" style="1" customWidth="1"/>
    <col min="8706" max="8706" width="57.42578125" style="1" customWidth="1"/>
    <col min="8707" max="8707" width="11.7109375" style="1" customWidth="1"/>
    <col min="8708" max="8711" width="0" style="1" hidden="1" customWidth="1"/>
    <col min="8712" max="8719" width="10.5703125" style="1" customWidth="1"/>
    <col min="8720" max="8720" width="10.42578125" style="1" customWidth="1"/>
    <col min="8721" max="8721" width="11.140625" style="1" customWidth="1"/>
    <col min="8722" max="8960" width="9.140625" style="1"/>
    <col min="8961" max="8961" width="5.140625" style="1" customWidth="1"/>
    <col min="8962" max="8962" width="57.42578125" style="1" customWidth="1"/>
    <col min="8963" max="8963" width="11.7109375" style="1" customWidth="1"/>
    <col min="8964" max="8967" width="0" style="1" hidden="1" customWidth="1"/>
    <col min="8968" max="8975" width="10.5703125" style="1" customWidth="1"/>
    <col min="8976" max="8976" width="10.42578125" style="1" customWidth="1"/>
    <col min="8977" max="8977" width="11.140625" style="1" customWidth="1"/>
    <col min="8978" max="9216" width="9.140625" style="1"/>
    <col min="9217" max="9217" width="5.140625" style="1" customWidth="1"/>
    <col min="9218" max="9218" width="57.42578125" style="1" customWidth="1"/>
    <col min="9219" max="9219" width="11.7109375" style="1" customWidth="1"/>
    <col min="9220" max="9223" width="0" style="1" hidden="1" customWidth="1"/>
    <col min="9224" max="9231" width="10.5703125" style="1" customWidth="1"/>
    <col min="9232" max="9232" width="10.42578125" style="1" customWidth="1"/>
    <col min="9233" max="9233" width="11.140625" style="1" customWidth="1"/>
    <col min="9234" max="9472" width="9.140625" style="1"/>
    <col min="9473" max="9473" width="5.140625" style="1" customWidth="1"/>
    <col min="9474" max="9474" width="57.42578125" style="1" customWidth="1"/>
    <col min="9475" max="9475" width="11.7109375" style="1" customWidth="1"/>
    <col min="9476" max="9479" width="0" style="1" hidden="1" customWidth="1"/>
    <col min="9480" max="9487" width="10.5703125" style="1" customWidth="1"/>
    <col min="9488" max="9488" width="10.42578125" style="1" customWidth="1"/>
    <col min="9489" max="9489" width="11.140625" style="1" customWidth="1"/>
    <col min="9490" max="9728" width="9.140625" style="1"/>
    <col min="9729" max="9729" width="5.140625" style="1" customWidth="1"/>
    <col min="9730" max="9730" width="57.42578125" style="1" customWidth="1"/>
    <col min="9731" max="9731" width="11.7109375" style="1" customWidth="1"/>
    <col min="9732" max="9735" width="0" style="1" hidden="1" customWidth="1"/>
    <col min="9736" max="9743" width="10.5703125" style="1" customWidth="1"/>
    <col min="9744" max="9744" width="10.42578125" style="1" customWidth="1"/>
    <col min="9745" max="9745" width="11.140625" style="1" customWidth="1"/>
    <col min="9746" max="9984" width="9.140625" style="1"/>
    <col min="9985" max="9985" width="5.140625" style="1" customWidth="1"/>
    <col min="9986" max="9986" width="57.42578125" style="1" customWidth="1"/>
    <col min="9987" max="9987" width="11.7109375" style="1" customWidth="1"/>
    <col min="9988" max="9991" width="0" style="1" hidden="1" customWidth="1"/>
    <col min="9992" max="9999" width="10.5703125" style="1" customWidth="1"/>
    <col min="10000" max="10000" width="10.42578125" style="1" customWidth="1"/>
    <col min="10001" max="10001" width="11.140625" style="1" customWidth="1"/>
    <col min="10002" max="10240" width="9.140625" style="1"/>
    <col min="10241" max="10241" width="5.140625" style="1" customWidth="1"/>
    <col min="10242" max="10242" width="57.42578125" style="1" customWidth="1"/>
    <col min="10243" max="10243" width="11.7109375" style="1" customWidth="1"/>
    <col min="10244" max="10247" width="0" style="1" hidden="1" customWidth="1"/>
    <col min="10248" max="10255" width="10.5703125" style="1" customWidth="1"/>
    <col min="10256" max="10256" width="10.42578125" style="1" customWidth="1"/>
    <col min="10257" max="10257" width="11.140625" style="1" customWidth="1"/>
    <col min="10258" max="10496" width="9.140625" style="1"/>
    <col min="10497" max="10497" width="5.140625" style="1" customWidth="1"/>
    <col min="10498" max="10498" width="57.42578125" style="1" customWidth="1"/>
    <col min="10499" max="10499" width="11.7109375" style="1" customWidth="1"/>
    <col min="10500" max="10503" width="0" style="1" hidden="1" customWidth="1"/>
    <col min="10504" max="10511" width="10.5703125" style="1" customWidth="1"/>
    <col min="10512" max="10512" width="10.42578125" style="1" customWidth="1"/>
    <col min="10513" max="10513" width="11.140625" style="1" customWidth="1"/>
    <col min="10514" max="10752" width="9.140625" style="1"/>
    <col min="10753" max="10753" width="5.140625" style="1" customWidth="1"/>
    <col min="10754" max="10754" width="57.42578125" style="1" customWidth="1"/>
    <col min="10755" max="10755" width="11.7109375" style="1" customWidth="1"/>
    <col min="10756" max="10759" width="0" style="1" hidden="1" customWidth="1"/>
    <col min="10760" max="10767" width="10.5703125" style="1" customWidth="1"/>
    <col min="10768" max="10768" width="10.42578125" style="1" customWidth="1"/>
    <col min="10769" max="10769" width="11.140625" style="1" customWidth="1"/>
    <col min="10770" max="11008" width="9.140625" style="1"/>
    <col min="11009" max="11009" width="5.140625" style="1" customWidth="1"/>
    <col min="11010" max="11010" width="57.42578125" style="1" customWidth="1"/>
    <col min="11011" max="11011" width="11.7109375" style="1" customWidth="1"/>
    <col min="11012" max="11015" width="0" style="1" hidden="1" customWidth="1"/>
    <col min="11016" max="11023" width="10.5703125" style="1" customWidth="1"/>
    <col min="11024" max="11024" width="10.42578125" style="1" customWidth="1"/>
    <col min="11025" max="11025" width="11.140625" style="1" customWidth="1"/>
    <col min="11026" max="11264" width="9.140625" style="1"/>
    <col min="11265" max="11265" width="5.140625" style="1" customWidth="1"/>
    <col min="11266" max="11266" width="57.42578125" style="1" customWidth="1"/>
    <col min="11267" max="11267" width="11.7109375" style="1" customWidth="1"/>
    <col min="11268" max="11271" width="0" style="1" hidden="1" customWidth="1"/>
    <col min="11272" max="11279" width="10.5703125" style="1" customWidth="1"/>
    <col min="11280" max="11280" width="10.42578125" style="1" customWidth="1"/>
    <col min="11281" max="11281" width="11.140625" style="1" customWidth="1"/>
    <col min="11282" max="11520" width="9.140625" style="1"/>
    <col min="11521" max="11521" width="5.140625" style="1" customWidth="1"/>
    <col min="11522" max="11522" width="57.42578125" style="1" customWidth="1"/>
    <col min="11523" max="11523" width="11.7109375" style="1" customWidth="1"/>
    <col min="11524" max="11527" width="0" style="1" hidden="1" customWidth="1"/>
    <col min="11528" max="11535" width="10.5703125" style="1" customWidth="1"/>
    <col min="11536" max="11536" width="10.42578125" style="1" customWidth="1"/>
    <col min="11537" max="11537" width="11.140625" style="1" customWidth="1"/>
    <col min="11538" max="11776" width="9.140625" style="1"/>
    <col min="11777" max="11777" width="5.140625" style="1" customWidth="1"/>
    <col min="11778" max="11778" width="57.42578125" style="1" customWidth="1"/>
    <col min="11779" max="11779" width="11.7109375" style="1" customWidth="1"/>
    <col min="11780" max="11783" width="0" style="1" hidden="1" customWidth="1"/>
    <col min="11784" max="11791" width="10.5703125" style="1" customWidth="1"/>
    <col min="11792" max="11792" width="10.42578125" style="1" customWidth="1"/>
    <col min="11793" max="11793" width="11.140625" style="1" customWidth="1"/>
    <col min="11794" max="12032" width="9.140625" style="1"/>
    <col min="12033" max="12033" width="5.140625" style="1" customWidth="1"/>
    <col min="12034" max="12034" width="57.42578125" style="1" customWidth="1"/>
    <col min="12035" max="12035" width="11.7109375" style="1" customWidth="1"/>
    <col min="12036" max="12039" width="0" style="1" hidden="1" customWidth="1"/>
    <col min="12040" max="12047" width="10.5703125" style="1" customWidth="1"/>
    <col min="12048" max="12048" width="10.42578125" style="1" customWidth="1"/>
    <col min="12049" max="12049" width="11.140625" style="1" customWidth="1"/>
    <col min="12050" max="12288" width="9.140625" style="1"/>
    <col min="12289" max="12289" width="5.140625" style="1" customWidth="1"/>
    <col min="12290" max="12290" width="57.42578125" style="1" customWidth="1"/>
    <col min="12291" max="12291" width="11.7109375" style="1" customWidth="1"/>
    <col min="12292" max="12295" width="0" style="1" hidden="1" customWidth="1"/>
    <col min="12296" max="12303" width="10.5703125" style="1" customWidth="1"/>
    <col min="12304" max="12304" width="10.42578125" style="1" customWidth="1"/>
    <col min="12305" max="12305" width="11.140625" style="1" customWidth="1"/>
    <col min="12306" max="12544" width="9.140625" style="1"/>
    <col min="12545" max="12545" width="5.140625" style="1" customWidth="1"/>
    <col min="12546" max="12546" width="57.42578125" style="1" customWidth="1"/>
    <col min="12547" max="12547" width="11.7109375" style="1" customWidth="1"/>
    <col min="12548" max="12551" width="0" style="1" hidden="1" customWidth="1"/>
    <col min="12552" max="12559" width="10.5703125" style="1" customWidth="1"/>
    <col min="12560" max="12560" width="10.42578125" style="1" customWidth="1"/>
    <col min="12561" max="12561" width="11.140625" style="1" customWidth="1"/>
    <col min="12562" max="12800" width="9.140625" style="1"/>
    <col min="12801" max="12801" width="5.140625" style="1" customWidth="1"/>
    <col min="12802" max="12802" width="57.42578125" style="1" customWidth="1"/>
    <col min="12803" max="12803" width="11.7109375" style="1" customWidth="1"/>
    <col min="12804" max="12807" width="0" style="1" hidden="1" customWidth="1"/>
    <col min="12808" max="12815" width="10.5703125" style="1" customWidth="1"/>
    <col min="12816" max="12816" width="10.42578125" style="1" customWidth="1"/>
    <col min="12817" max="12817" width="11.140625" style="1" customWidth="1"/>
    <col min="12818" max="13056" width="9.140625" style="1"/>
    <col min="13057" max="13057" width="5.140625" style="1" customWidth="1"/>
    <col min="13058" max="13058" width="57.42578125" style="1" customWidth="1"/>
    <col min="13059" max="13059" width="11.7109375" style="1" customWidth="1"/>
    <col min="13060" max="13063" width="0" style="1" hidden="1" customWidth="1"/>
    <col min="13064" max="13071" width="10.5703125" style="1" customWidth="1"/>
    <col min="13072" max="13072" width="10.42578125" style="1" customWidth="1"/>
    <col min="13073" max="13073" width="11.140625" style="1" customWidth="1"/>
    <col min="13074" max="13312" width="9.140625" style="1"/>
    <col min="13313" max="13313" width="5.140625" style="1" customWidth="1"/>
    <col min="13314" max="13314" width="57.42578125" style="1" customWidth="1"/>
    <col min="13315" max="13315" width="11.7109375" style="1" customWidth="1"/>
    <col min="13316" max="13319" width="0" style="1" hidden="1" customWidth="1"/>
    <col min="13320" max="13327" width="10.5703125" style="1" customWidth="1"/>
    <col min="13328" max="13328" width="10.42578125" style="1" customWidth="1"/>
    <col min="13329" max="13329" width="11.140625" style="1" customWidth="1"/>
    <col min="13330" max="13568" width="9.140625" style="1"/>
    <col min="13569" max="13569" width="5.140625" style="1" customWidth="1"/>
    <col min="13570" max="13570" width="57.42578125" style="1" customWidth="1"/>
    <col min="13571" max="13571" width="11.7109375" style="1" customWidth="1"/>
    <col min="13572" max="13575" width="0" style="1" hidden="1" customWidth="1"/>
    <col min="13576" max="13583" width="10.5703125" style="1" customWidth="1"/>
    <col min="13584" max="13584" width="10.42578125" style="1" customWidth="1"/>
    <col min="13585" max="13585" width="11.140625" style="1" customWidth="1"/>
    <col min="13586" max="13824" width="9.140625" style="1"/>
    <col min="13825" max="13825" width="5.140625" style="1" customWidth="1"/>
    <col min="13826" max="13826" width="57.42578125" style="1" customWidth="1"/>
    <col min="13827" max="13827" width="11.7109375" style="1" customWidth="1"/>
    <col min="13828" max="13831" width="0" style="1" hidden="1" customWidth="1"/>
    <col min="13832" max="13839" width="10.5703125" style="1" customWidth="1"/>
    <col min="13840" max="13840" width="10.42578125" style="1" customWidth="1"/>
    <col min="13841" max="13841" width="11.140625" style="1" customWidth="1"/>
    <col min="13842" max="14080" width="9.140625" style="1"/>
    <col min="14081" max="14081" width="5.140625" style="1" customWidth="1"/>
    <col min="14082" max="14082" width="57.42578125" style="1" customWidth="1"/>
    <col min="14083" max="14083" width="11.7109375" style="1" customWidth="1"/>
    <col min="14084" max="14087" width="0" style="1" hidden="1" customWidth="1"/>
    <col min="14088" max="14095" width="10.5703125" style="1" customWidth="1"/>
    <col min="14096" max="14096" width="10.42578125" style="1" customWidth="1"/>
    <col min="14097" max="14097" width="11.140625" style="1" customWidth="1"/>
    <col min="14098" max="14336" width="9.140625" style="1"/>
    <col min="14337" max="14337" width="5.140625" style="1" customWidth="1"/>
    <col min="14338" max="14338" width="57.42578125" style="1" customWidth="1"/>
    <col min="14339" max="14339" width="11.7109375" style="1" customWidth="1"/>
    <col min="14340" max="14343" width="0" style="1" hidden="1" customWidth="1"/>
    <col min="14344" max="14351" width="10.5703125" style="1" customWidth="1"/>
    <col min="14352" max="14352" width="10.42578125" style="1" customWidth="1"/>
    <col min="14353" max="14353" width="11.140625" style="1" customWidth="1"/>
    <col min="14354" max="14592" width="9.140625" style="1"/>
    <col min="14593" max="14593" width="5.140625" style="1" customWidth="1"/>
    <col min="14594" max="14594" width="57.42578125" style="1" customWidth="1"/>
    <col min="14595" max="14595" width="11.7109375" style="1" customWidth="1"/>
    <col min="14596" max="14599" width="0" style="1" hidden="1" customWidth="1"/>
    <col min="14600" max="14607" width="10.5703125" style="1" customWidth="1"/>
    <col min="14608" max="14608" width="10.42578125" style="1" customWidth="1"/>
    <col min="14609" max="14609" width="11.140625" style="1" customWidth="1"/>
    <col min="14610" max="14848" width="9.140625" style="1"/>
    <col min="14849" max="14849" width="5.140625" style="1" customWidth="1"/>
    <col min="14850" max="14850" width="57.42578125" style="1" customWidth="1"/>
    <col min="14851" max="14851" width="11.7109375" style="1" customWidth="1"/>
    <col min="14852" max="14855" width="0" style="1" hidden="1" customWidth="1"/>
    <col min="14856" max="14863" width="10.5703125" style="1" customWidth="1"/>
    <col min="14864" max="14864" width="10.42578125" style="1" customWidth="1"/>
    <col min="14865" max="14865" width="11.140625" style="1" customWidth="1"/>
    <col min="14866" max="15104" width="9.140625" style="1"/>
    <col min="15105" max="15105" width="5.140625" style="1" customWidth="1"/>
    <col min="15106" max="15106" width="57.42578125" style="1" customWidth="1"/>
    <col min="15107" max="15107" width="11.7109375" style="1" customWidth="1"/>
    <col min="15108" max="15111" width="0" style="1" hidden="1" customWidth="1"/>
    <col min="15112" max="15119" width="10.5703125" style="1" customWidth="1"/>
    <col min="15120" max="15120" width="10.42578125" style="1" customWidth="1"/>
    <col min="15121" max="15121" width="11.140625" style="1" customWidth="1"/>
    <col min="15122" max="15360" width="9.140625" style="1"/>
    <col min="15361" max="15361" width="5.140625" style="1" customWidth="1"/>
    <col min="15362" max="15362" width="57.42578125" style="1" customWidth="1"/>
    <col min="15363" max="15363" width="11.7109375" style="1" customWidth="1"/>
    <col min="15364" max="15367" width="0" style="1" hidden="1" customWidth="1"/>
    <col min="15368" max="15375" width="10.5703125" style="1" customWidth="1"/>
    <col min="15376" max="15376" width="10.42578125" style="1" customWidth="1"/>
    <col min="15377" max="15377" width="11.140625" style="1" customWidth="1"/>
    <col min="15378" max="15616" width="9.140625" style="1"/>
    <col min="15617" max="15617" width="5.140625" style="1" customWidth="1"/>
    <col min="15618" max="15618" width="57.42578125" style="1" customWidth="1"/>
    <col min="15619" max="15619" width="11.7109375" style="1" customWidth="1"/>
    <col min="15620" max="15623" width="0" style="1" hidden="1" customWidth="1"/>
    <col min="15624" max="15631" width="10.5703125" style="1" customWidth="1"/>
    <col min="15632" max="15632" width="10.42578125" style="1" customWidth="1"/>
    <col min="15633" max="15633" width="11.140625" style="1" customWidth="1"/>
    <col min="15634" max="15872" width="9.140625" style="1"/>
    <col min="15873" max="15873" width="5.140625" style="1" customWidth="1"/>
    <col min="15874" max="15874" width="57.42578125" style="1" customWidth="1"/>
    <col min="15875" max="15875" width="11.7109375" style="1" customWidth="1"/>
    <col min="15876" max="15879" width="0" style="1" hidden="1" customWidth="1"/>
    <col min="15880" max="15887" width="10.5703125" style="1" customWidth="1"/>
    <col min="15888" max="15888" width="10.42578125" style="1" customWidth="1"/>
    <col min="15889" max="15889" width="11.140625" style="1" customWidth="1"/>
    <col min="15890" max="16128" width="9.140625" style="1"/>
    <col min="16129" max="16129" width="5.140625" style="1" customWidth="1"/>
    <col min="16130" max="16130" width="57.42578125" style="1" customWidth="1"/>
    <col min="16131" max="16131" width="11.7109375" style="1" customWidth="1"/>
    <col min="16132" max="16135" width="0" style="1" hidden="1" customWidth="1"/>
    <col min="16136" max="16143" width="10.5703125" style="1" customWidth="1"/>
    <col min="16144" max="16144" width="10.42578125" style="1" customWidth="1"/>
    <col min="16145" max="16145" width="11.140625" style="1" customWidth="1"/>
    <col min="16146" max="16384" width="9.140625" style="1"/>
  </cols>
  <sheetData>
    <row r="1" spans="1:17" ht="78" customHeight="1" x14ac:dyDescent="0.25">
      <c r="K1" s="154"/>
      <c r="L1" s="154"/>
      <c r="M1" s="155" t="s">
        <v>235</v>
      </c>
      <c r="N1" s="155"/>
      <c r="O1" s="155"/>
      <c r="P1" s="155"/>
      <c r="Q1" s="155"/>
    </row>
    <row r="2" spans="1:17" ht="34.5" customHeight="1" x14ac:dyDescent="0.25">
      <c r="A2" s="156" t="s">
        <v>236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</row>
    <row r="3" spans="1:17" ht="17.25" customHeight="1" x14ac:dyDescent="0.25">
      <c r="A3" s="7" t="s">
        <v>89</v>
      </c>
      <c r="B3" s="7" t="s">
        <v>237</v>
      </c>
      <c r="C3" s="7" t="s">
        <v>91</v>
      </c>
      <c r="D3" s="53" t="s">
        <v>238</v>
      </c>
      <c r="E3" s="53" t="s">
        <v>94</v>
      </c>
      <c r="F3" s="53" t="s">
        <v>239</v>
      </c>
      <c r="G3" s="42" t="s">
        <v>240</v>
      </c>
      <c r="H3" s="13" t="s">
        <v>41</v>
      </c>
      <c r="I3" s="157" t="s">
        <v>241</v>
      </c>
      <c r="J3" s="158"/>
      <c r="K3" s="157" t="s">
        <v>242</v>
      </c>
      <c r="L3" s="159"/>
      <c r="M3" s="159"/>
      <c r="N3" s="159"/>
      <c r="O3" s="159"/>
      <c r="P3" s="159"/>
      <c r="Q3" s="158"/>
    </row>
    <row r="4" spans="1:17" ht="33" customHeight="1" x14ac:dyDescent="0.25">
      <c r="A4" s="7"/>
      <c r="B4" s="7"/>
      <c r="C4" s="7"/>
      <c r="D4" s="53"/>
      <c r="E4" s="53"/>
      <c r="F4" s="53"/>
      <c r="G4" s="77"/>
      <c r="H4" s="32"/>
      <c r="I4" s="11" t="s">
        <v>42</v>
      </c>
      <c r="J4" s="11" t="s">
        <v>43</v>
      </c>
      <c r="K4" s="11" t="s">
        <v>44</v>
      </c>
      <c r="L4" s="11" t="s">
        <v>45</v>
      </c>
      <c r="M4" s="11" t="s">
        <v>46</v>
      </c>
      <c r="N4" s="11" t="s">
        <v>47</v>
      </c>
      <c r="O4" s="11" t="s">
        <v>48</v>
      </c>
      <c r="P4" s="11" t="s">
        <v>49</v>
      </c>
      <c r="Q4" s="16" t="s">
        <v>243</v>
      </c>
    </row>
    <row r="5" spans="1:17" ht="55.15" customHeight="1" x14ac:dyDescent="0.25">
      <c r="A5" s="160" t="s">
        <v>95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2"/>
    </row>
    <row r="6" spans="1:17" ht="56.25" customHeight="1" x14ac:dyDescent="0.25">
      <c r="A6" s="11">
        <v>1</v>
      </c>
      <c r="B6" s="118" t="s">
        <v>96</v>
      </c>
      <c r="C6" s="35" t="s">
        <v>97</v>
      </c>
      <c r="D6" s="163">
        <v>54.1</v>
      </c>
      <c r="E6" s="122">
        <v>2.34</v>
      </c>
      <c r="F6" s="120">
        <v>94</v>
      </c>
      <c r="G6" s="120">
        <v>94.5</v>
      </c>
      <c r="H6" s="120">
        <v>95</v>
      </c>
      <c r="I6" s="120">
        <v>95</v>
      </c>
      <c r="J6" s="120">
        <v>96</v>
      </c>
      <c r="K6" s="120">
        <v>96.2</v>
      </c>
      <c r="L6" s="120">
        <v>96.3</v>
      </c>
      <c r="M6" s="120">
        <v>96.4</v>
      </c>
      <c r="N6" s="120">
        <v>96.4</v>
      </c>
      <c r="O6" s="120">
        <v>96.5</v>
      </c>
      <c r="P6" s="120">
        <v>96.5</v>
      </c>
      <c r="Q6" s="120">
        <v>96.6</v>
      </c>
    </row>
    <row r="7" spans="1:17" ht="108" customHeight="1" x14ac:dyDescent="0.25">
      <c r="A7" s="12">
        <v>2</v>
      </c>
      <c r="B7" s="118" t="s">
        <v>101</v>
      </c>
      <c r="C7" s="35" t="s">
        <v>97</v>
      </c>
      <c r="D7" s="12" t="e">
        <f>#REF!</f>
        <v>#REF!</v>
      </c>
      <c r="E7" s="122">
        <v>60.5</v>
      </c>
      <c r="F7" s="37">
        <v>82.4</v>
      </c>
      <c r="G7" s="37">
        <v>86.6</v>
      </c>
      <c r="H7" s="37">
        <v>91.3</v>
      </c>
      <c r="I7" s="37">
        <v>100</v>
      </c>
      <c r="J7" s="37">
        <v>100</v>
      </c>
      <c r="K7" s="37">
        <v>100</v>
      </c>
      <c r="L7" s="37">
        <v>100</v>
      </c>
      <c r="M7" s="37">
        <v>100</v>
      </c>
      <c r="N7" s="37">
        <v>100</v>
      </c>
      <c r="O7" s="37">
        <v>100</v>
      </c>
      <c r="P7" s="37">
        <v>100</v>
      </c>
      <c r="Q7" s="37">
        <v>100</v>
      </c>
    </row>
    <row r="8" spans="1:17" ht="89.25" customHeight="1" x14ac:dyDescent="0.25">
      <c r="A8" s="11">
        <v>3</v>
      </c>
      <c r="B8" s="118" t="s">
        <v>104</v>
      </c>
      <c r="C8" s="12" t="s">
        <v>97</v>
      </c>
      <c r="D8" s="164">
        <v>95.6</v>
      </c>
      <c r="E8" s="164">
        <v>96.7</v>
      </c>
      <c r="F8" s="121">
        <v>98.53</v>
      </c>
      <c r="G8" s="121">
        <v>98.04</v>
      </c>
      <c r="H8" s="121">
        <v>98.53</v>
      </c>
      <c r="I8" s="121">
        <v>98.6</v>
      </c>
      <c r="J8" s="121">
        <v>98.6</v>
      </c>
      <c r="K8" s="121">
        <v>100</v>
      </c>
      <c r="L8" s="121">
        <v>100</v>
      </c>
      <c r="M8" s="121">
        <v>100</v>
      </c>
      <c r="N8" s="121">
        <v>100</v>
      </c>
      <c r="O8" s="121">
        <v>100</v>
      </c>
      <c r="P8" s="121">
        <v>100</v>
      </c>
      <c r="Q8" s="121">
        <v>100</v>
      </c>
    </row>
    <row r="9" spans="1:17" ht="85.5" customHeight="1" x14ac:dyDescent="0.25">
      <c r="A9" s="11">
        <v>4</v>
      </c>
      <c r="B9" s="118" t="s">
        <v>106</v>
      </c>
      <c r="C9" s="35" t="s">
        <v>244</v>
      </c>
      <c r="D9" s="164"/>
      <c r="E9" s="164"/>
      <c r="F9" s="123">
        <v>67</v>
      </c>
      <c r="G9" s="123">
        <v>67</v>
      </c>
      <c r="H9" s="123">
        <v>67</v>
      </c>
      <c r="I9" s="123">
        <v>83</v>
      </c>
      <c r="J9" s="123">
        <v>83</v>
      </c>
      <c r="K9" s="123">
        <v>83</v>
      </c>
      <c r="L9" s="123">
        <v>83</v>
      </c>
      <c r="M9" s="123">
        <v>83</v>
      </c>
      <c r="N9" s="123">
        <v>100</v>
      </c>
      <c r="O9" s="123">
        <v>100</v>
      </c>
      <c r="P9" s="123">
        <v>100</v>
      </c>
      <c r="Q9" s="123">
        <v>100</v>
      </c>
    </row>
    <row r="10" spans="1:17" ht="35.25" customHeight="1" x14ac:dyDescent="0.25">
      <c r="A10" s="165" t="s">
        <v>33</v>
      </c>
      <c r="B10" s="165"/>
      <c r="C10" s="165"/>
      <c r="D10" s="165"/>
      <c r="E10" s="165"/>
      <c r="F10" s="166"/>
      <c r="G10" s="85"/>
      <c r="H10" s="85"/>
      <c r="I10" s="85"/>
      <c r="J10" s="85"/>
      <c r="K10" s="85"/>
      <c r="L10" s="85"/>
      <c r="M10" s="167" t="s">
        <v>34</v>
      </c>
      <c r="N10" s="167"/>
      <c r="O10" s="167"/>
      <c r="P10" s="167"/>
      <c r="Q10" s="168"/>
    </row>
    <row r="15" spans="1:17" x14ac:dyDescent="0.25">
      <c r="D15" s="169"/>
      <c r="E15" s="169"/>
      <c r="F15" s="170"/>
      <c r="G15" s="169"/>
    </row>
    <row r="16" spans="1:17" x14ac:dyDescent="0.25">
      <c r="D16" s="171"/>
      <c r="E16" s="172"/>
      <c r="F16" s="173"/>
      <c r="G16" s="172"/>
    </row>
    <row r="17" spans="4:7" x14ac:dyDescent="0.25">
      <c r="D17" s="174"/>
      <c r="E17" s="174"/>
      <c r="F17" s="175"/>
      <c r="G17" s="174"/>
    </row>
  </sheetData>
  <mergeCells count="15">
    <mergeCell ref="I3:J3"/>
    <mergeCell ref="K3:Q3"/>
    <mergeCell ref="A5:Q5"/>
    <mergeCell ref="A10:E10"/>
    <mergeCell ref="M10:Q10"/>
    <mergeCell ref="M1:Q1"/>
    <mergeCell ref="A2:Q2"/>
    <mergeCell ref="A3:A4"/>
    <mergeCell ref="B3:B4"/>
    <mergeCell ref="C3:C4"/>
    <mergeCell ref="D3:D4"/>
    <mergeCell ref="E3:E4"/>
    <mergeCell ref="F3:F4"/>
    <mergeCell ref="G3:G4"/>
    <mergeCell ref="H3:H4"/>
  </mergeCells>
  <pageMargins left="0.55118110236220474" right="0.35433070866141736" top="0.55118110236220474" bottom="0.19685039370078741" header="0.51181102362204722" footer="0.51181102362204722"/>
  <pageSetup paperSize="9" scale="76" fitToHeight="3" orientation="landscape" useFirstPageNumber="1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13"/>
  <sheetViews>
    <sheetView tabSelected="1"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B16" sqref="B16"/>
    </sheetView>
  </sheetViews>
  <sheetFormatPr defaultRowHeight="15.75" x14ac:dyDescent="0.25"/>
  <cols>
    <col min="1" max="1" width="6.28515625" style="111" customWidth="1"/>
    <col min="2" max="2" width="79.140625" style="56" customWidth="1"/>
    <col min="3" max="3" width="12" style="56" customWidth="1"/>
    <col min="4" max="7" width="11.42578125" style="56" customWidth="1"/>
    <col min="8" max="10" width="11.42578125" style="85" customWidth="1"/>
    <col min="11" max="11" width="9.140625" style="85"/>
    <col min="12" max="256" width="9.140625" style="56"/>
    <col min="257" max="257" width="6.28515625" style="56" customWidth="1"/>
    <col min="258" max="258" width="79.140625" style="56" customWidth="1"/>
    <col min="259" max="259" width="12" style="56" customWidth="1"/>
    <col min="260" max="266" width="11.42578125" style="56" customWidth="1"/>
    <col min="267" max="512" width="9.140625" style="56"/>
    <col min="513" max="513" width="6.28515625" style="56" customWidth="1"/>
    <col min="514" max="514" width="79.140625" style="56" customWidth="1"/>
    <col min="515" max="515" width="12" style="56" customWidth="1"/>
    <col min="516" max="522" width="11.42578125" style="56" customWidth="1"/>
    <col min="523" max="768" width="9.140625" style="56"/>
    <col min="769" max="769" width="6.28515625" style="56" customWidth="1"/>
    <col min="770" max="770" width="79.140625" style="56" customWidth="1"/>
    <col min="771" max="771" width="12" style="56" customWidth="1"/>
    <col min="772" max="778" width="11.42578125" style="56" customWidth="1"/>
    <col min="779" max="1024" width="9.140625" style="56"/>
    <col min="1025" max="1025" width="6.28515625" style="56" customWidth="1"/>
    <col min="1026" max="1026" width="79.140625" style="56" customWidth="1"/>
    <col min="1027" max="1027" width="12" style="56" customWidth="1"/>
    <col min="1028" max="1034" width="11.42578125" style="56" customWidth="1"/>
    <col min="1035" max="1280" width="9.140625" style="56"/>
    <col min="1281" max="1281" width="6.28515625" style="56" customWidth="1"/>
    <col min="1282" max="1282" width="79.140625" style="56" customWidth="1"/>
    <col min="1283" max="1283" width="12" style="56" customWidth="1"/>
    <col min="1284" max="1290" width="11.42578125" style="56" customWidth="1"/>
    <col min="1291" max="1536" width="9.140625" style="56"/>
    <col min="1537" max="1537" width="6.28515625" style="56" customWidth="1"/>
    <col min="1538" max="1538" width="79.140625" style="56" customWidth="1"/>
    <col min="1539" max="1539" width="12" style="56" customWidth="1"/>
    <col min="1540" max="1546" width="11.42578125" style="56" customWidth="1"/>
    <col min="1547" max="1792" width="9.140625" style="56"/>
    <col min="1793" max="1793" width="6.28515625" style="56" customWidth="1"/>
    <col min="1794" max="1794" width="79.140625" style="56" customWidth="1"/>
    <col min="1795" max="1795" width="12" style="56" customWidth="1"/>
    <col min="1796" max="1802" width="11.42578125" style="56" customWidth="1"/>
    <col min="1803" max="2048" width="9.140625" style="56"/>
    <col min="2049" max="2049" width="6.28515625" style="56" customWidth="1"/>
    <col min="2050" max="2050" width="79.140625" style="56" customWidth="1"/>
    <col min="2051" max="2051" width="12" style="56" customWidth="1"/>
    <col min="2052" max="2058" width="11.42578125" style="56" customWidth="1"/>
    <col min="2059" max="2304" width="9.140625" style="56"/>
    <col min="2305" max="2305" width="6.28515625" style="56" customWidth="1"/>
    <col min="2306" max="2306" width="79.140625" style="56" customWidth="1"/>
    <col min="2307" max="2307" width="12" style="56" customWidth="1"/>
    <col min="2308" max="2314" width="11.42578125" style="56" customWidth="1"/>
    <col min="2315" max="2560" width="9.140625" style="56"/>
    <col min="2561" max="2561" width="6.28515625" style="56" customWidth="1"/>
    <col min="2562" max="2562" width="79.140625" style="56" customWidth="1"/>
    <col min="2563" max="2563" width="12" style="56" customWidth="1"/>
    <col min="2564" max="2570" width="11.42578125" style="56" customWidth="1"/>
    <col min="2571" max="2816" width="9.140625" style="56"/>
    <col min="2817" max="2817" width="6.28515625" style="56" customWidth="1"/>
    <col min="2818" max="2818" width="79.140625" style="56" customWidth="1"/>
    <col min="2819" max="2819" width="12" style="56" customWidth="1"/>
    <col min="2820" max="2826" width="11.42578125" style="56" customWidth="1"/>
    <col min="2827" max="3072" width="9.140625" style="56"/>
    <col min="3073" max="3073" width="6.28515625" style="56" customWidth="1"/>
    <col min="3074" max="3074" width="79.140625" style="56" customWidth="1"/>
    <col min="3075" max="3075" width="12" style="56" customWidth="1"/>
    <col min="3076" max="3082" width="11.42578125" style="56" customWidth="1"/>
    <col min="3083" max="3328" width="9.140625" style="56"/>
    <col min="3329" max="3329" width="6.28515625" style="56" customWidth="1"/>
    <col min="3330" max="3330" width="79.140625" style="56" customWidth="1"/>
    <col min="3331" max="3331" width="12" style="56" customWidth="1"/>
    <col min="3332" max="3338" width="11.42578125" style="56" customWidth="1"/>
    <col min="3339" max="3584" width="9.140625" style="56"/>
    <col min="3585" max="3585" width="6.28515625" style="56" customWidth="1"/>
    <col min="3586" max="3586" width="79.140625" style="56" customWidth="1"/>
    <col min="3587" max="3587" width="12" style="56" customWidth="1"/>
    <col min="3588" max="3594" width="11.42578125" style="56" customWidth="1"/>
    <col min="3595" max="3840" width="9.140625" style="56"/>
    <col min="3841" max="3841" width="6.28515625" style="56" customWidth="1"/>
    <col min="3842" max="3842" width="79.140625" style="56" customWidth="1"/>
    <col min="3843" max="3843" width="12" style="56" customWidth="1"/>
    <col min="3844" max="3850" width="11.42578125" style="56" customWidth="1"/>
    <col min="3851" max="4096" width="9.140625" style="56"/>
    <col min="4097" max="4097" width="6.28515625" style="56" customWidth="1"/>
    <col min="4098" max="4098" width="79.140625" style="56" customWidth="1"/>
    <col min="4099" max="4099" width="12" style="56" customWidth="1"/>
    <col min="4100" max="4106" width="11.42578125" style="56" customWidth="1"/>
    <col min="4107" max="4352" width="9.140625" style="56"/>
    <col min="4353" max="4353" width="6.28515625" style="56" customWidth="1"/>
    <col min="4354" max="4354" width="79.140625" style="56" customWidth="1"/>
    <col min="4355" max="4355" width="12" style="56" customWidth="1"/>
    <col min="4356" max="4362" width="11.42578125" style="56" customWidth="1"/>
    <col min="4363" max="4608" width="9.140625" style="56"/>
    <col min="4609" max="4609" width="6.28515625" style="56" customWidth="1"/>
    <col min="4610" max="4610" width="79.140625" style="56" customWidth="1"/>
    <col min="4611" max="4611" width="12" style="56" customWidth="1"/>
    <col min="4612" max="4618" width="11.42578125" style="56" customWidth="1"/>
    <col min="4619" max="4864" width="9.140625" style="56"/>
    <col min="4865" max="4865" width="6.28515625" style="56" customWidth="1"/>
    <col min="4866" max="4866" width="79.140625" style="56" customWidth="1"/>
    <col min="4867" max="4867" width="12" style="56" customWidth="1"/>
    <col min="4868" max="4874" width="11.42578125" style="56" customWidth="1"/>
    <col min="4875" max="5120" width="9.140625" style="56"/>
    <col min="5121" max="5121" width="6.28515625" style="56" customWidth="1"/>
    <col min="5122" max="5122" width="79.140625" style="56" customWidth="1"/>
    <col min="5123" max="5123" width="12" style="56" customWidth="1"/>
    <col min="5124" max="5130" width="11.42578125" style="56" customWidth="1"/>
    <col min="5131" max="5376" width="9.140625" style="56"/>
    <col min="5377" max="5377" width="6.28515625" style="56" customWidth="1"/>
    <col min="5378" max="5378" width="79.140625" style="56" customWidth="1"/>
    <col min="5379" max="5379" width="12" style="56" customWidth="1"/>
    <col min="5380" max="5386" width="11.42578125" style="56" customWidth="1"/>
    <col min="5387" max="5632" width="9.140625" style="56"/>
    <col min="5633" max="5633" width="6.28515625" style="56" customWidth="1"/>
    <col min="5634" max="5634" width="79.140625" style="56" customWidth="1"/>
    <col min="5635" max="5635" width="12" style="56" customWidth="1"/>
    <col min="5636" max="5642" width="11.42578125" style="56" customWidth="1"/>
    <col min="5643" max="5888" width="9.140625" style="56"/>
    <col min="5889" max="5889" width="6.28515625" style="56" customWidth="1"/>
    <col min="5890" max="5890" width="79.140625" style="56" customWidth="1"/>
    <col min="5891" max="5891" width="12" style="56" customWidth="1"/>
    <col min="5892" max="5898" width="11.42578125" style="56" customWidth="1"/>
    <col min="5899" max="6144" width="9.140625" style="56"/>
    <col min="6145" max="6145" width="6.28515625" style="56" customWidth="1"/>
    <col min="6146" max="6146" width="79.140625" style="56" customWidth="1"/>
    <col min="6147" max="6147" width="12" style="56" customWidth="1"/>
    <col min="6148" max="6154" width="11.42578125" style="56" customWidth="1"/>
    <col min="6155" max="6400" width="9.140625" style="56"/>
    <col min="6401" max="6401" width="6.28515625" style="56" customWidth="1"/>
    <col min="6402" max="6402" width="79.140625" style="56" customWidth="1"/>
    <col min="6403" max="6403" width="12" style="56" customWidth="1"/>
    <col min="6404" max="6410" width="11.42578125" style="56" customWidth="1"/>
    <col min="6411" max="6656" width="9.140625" style="56"/>
    <col min="6657" max="6657" width="6.28515625" style="56" customWidth="1"/>
    <col min="6658" max="6658" width="79.140625" style="56" customWidth="1"/>
    <col min="6659" max="6659" width="12" style="56" customWidth="1"/>
    <col min="6660" max="6666" width="11.42578125" style="56" customWidth="1"/>
    <col min="6667" max="6912" width="9.140625" style="56"/>
    <col min="6913" max="6913" width="6.28515625" style="56" customWidth="1"/>
    <col min="6914" max="6914" width="79.140625" style="56" customWidth="1"/>
    <col min="6915" max="6915" width="12" style="56" customWidth="1"/>
    <col min="6916" max="6922" width="11.42578125" style="56" customWidth="1"/>
    <col min="6923" max="7168" width="9.140625" style="56"/>
    <col min="7169" max="7169" width="6.28515625" style="56" customWidth="1"/>
    <col min="7170" max="7170" width="79.140625" style="56" customWidth="1"/>
    <col min="7171" max="7171" width="12" style="56" customWidth="1"/>
    <col min="7172" max="7178" width="11.42578125" style="56" customWidth="1"/>
    <col min="7179" max="7424" width="9.140625" style="56"/>
    <col min="7425" max="7425" width="6.28515625" style="56" customWidth="1"/>
    <col min="7426" max="7426" width="79.140625" style="56" customWidth="1"/>
    <col min="7427" max="7427" width="12" style="56" customWidth="1"/>
    <col min="7428" max="7434" width="11.42578125" style="56" customWidth="1"/>
    <col min="7435" max="7680" width="9.140625" style="56"/>
    <col min="7681" max="7681" width="6.28515625" style="56" customWidth="1"/>
    <col min="7682" max="7682" width="79.140625" style="56" customWidth="1"/>
    <col min="7683" max="7683" width="12" style="56" customWidth="1"/>
    <col min="7684" max="7690" width="11.42578125" style="56" customWidth="1"/>
    <col min="7691" max="7936" width="9.140625" style="56"/>
    <col min="7937" max="7937" width="6.28515625" style="56" customWidth="1"/>
    <col min="7938" max="7938" width="79.140625" style="56" customWidth="1"/>
    <col min="7939" max="7939" width="12" style="56" customWidth="1"/>
    <col min="7940" max="7946" width="11.42578125" style="56" customWidth="1"/>
    <col min="7947" max="8192" width="9.140625" style="56"/>
    <col min="8193" max="8193" width="6.28515625" style="56" customWidth="1"/>
    <col min="8194" max="8194" width="79.140625" style="56" customWidth="1"/>
    <col min="8195" max="8195" width="12" style="56" customWidth="1"/>
    <col min="8196" max="8202" width="11.42578125" style="56" customWidth="1"/>
    <col min="8203" max="8448" width="9.140625" style="56"/>
    <col min="8449" max="8449" width="6.28515625" style="56" customWidth="1"/>
    <col min="8450" max="8450" width="79.140625" style="56" customWidth="1"/>
    <col min="8451" max="8451" width="12" style="56" customWidth="1"/>
    <col min="8452" max="8458" width="11.42578125" style="56" customWidth="1"/>
    <col min="8459" max="8704" width="9.140625" style="56"/>
    <col min="8705" max="8705" width="6.28515625" style="56" customWidth="1"/>
    <col min="8706" max="8706" width="79.140625" style="56" customWidth="1"/>
    <col min="8707" max="8707" width="12" style="56" customWidth="1"/>
    <col min="8708" max="8714" width="11.42578125" style="56" customWidth="1"/>
    <col min="8715" max="8960" width="9.140625" style="56"/>
    <col min="8961" max="8961" width="6.28515625" style="56" customWidth="1"/>
    <col min="8962" max="8962" width="79.140625" style="56" customWidth="1"/>
    <col min="8963" max="8963" width="12" style="56" customWidth="1"/>
    <col min="8964" max="8970" width="11.42578125" style="56" customWidth="1"/>
    <col min="8971" max="9216" width="9.140625" style="56"/>
    <col min="9217" max="9217" width="6.28515625" style="56" customWidth="1"/>
    <col min="9218" max="9218" width="79.140625" style="56" customWidth="1"/>
    <col min="9219" max="9219" width="12" style="56" customWidth="1"/>
    <col min="9220" max="9226" width="11.42578125" style="56" customWidth="1"/>
    <col min="9227" max="9472" width="9.140625" style="56"/>
    <col min="9473" max="9473" width="6.28515625" style="56" customWidth="1"/>
    <col min="9474" max="9474" width="79.140625" style="56" customWidth="1"/>
    <col min="9475" max="9475" width="12" style="56" customWidth="1"/>
    <col min="9476" max="9482" width="11.42578125" style="56" customWidth="1"/>
    <col min="9483" max="9728" width="9.140625" style="56"/>
    <col min="9729" max="9729" width="6.28515625" style="56" customWidth="1"/>
    <col min="9730" max="9730" width="79.140625" style="56" customWidth="1"/>
    <col min="9731" max="9731" width="12" style="56" customWidth="1"/>
    <col min="9732" max="9738" width="11.42578125" style="56" customWidth="1"/>
    <col min="9739" max="9984" width="9.140625" style="56"/>
    <col min="9985" max="9985" width="6.28515625" style="56" customWidth="1"/>
    <col min="9986" max="9986" width="79.140625" style="56" customWidth="1"/>
    <col min="9987" max="9987" width="12" style="56" customWidth="1"/>
    <col min="9988" max="9994" width="11.42578125" style="56" customWidth="1"/>
    <col min="9995" max="10240" width="9.140625" style="56"/>
    <col min="10241" max="10241" width="6.28515625" style="56" customWidth="1"/>
    <col min="10242" max="10242" width="79.140625" style="56" customWidth="1"/>
    <col min="10243" max="10243" width="12" style="56" customWidth="1"/>
    <col min="10244" max="10250" width="11.42578125" style="56" customWidth="1"/>
    <col min="10251" max="10496" width="9.140625" style="56"/>
    <col min="10497" max="10497" width="6.28515625" style="56" customWidth="1"/>
    <col min="10498" max="10498" width="79.140625" style="56" customWidth="1"/>
    <col min="10499" max="10499" width="12" style="56" customWidth="1"/>
    <col min="10500" max="10506" width="11.42578125" style="56" customWidth="1"/>
    <col min="10507" max="10752" width="9.140625" style="56"/>
    <col min="10753" max="10753" width="6.28515625" style="56" customWidth="1"/>
    <col min="10754" max="10754" width="79.140625" style="56" customWidth="1"/>
    <col min="10755" max="10755" width="12" style="56" customWidth="1"/>
    <col min="10756" max="10762" width="11.42578125" style="56" customWidth="1"/>
    <col min="10763" max="11008" width="9.140625" style="56"/>
    <col min="11009" max="11009" width="6.28515625" style="56" customWidth="1"/>
    <col min="11010" max="11010" width="79.140625" style="56" customWidth="1"/>
    <col min="11011" max="11011" width="12" style="56" customWidth="1"/>
    <col min="11012" max="11018" width="11.42578125" style="56" customWidth="1"/>
    <col min="11019" max="11264" width="9.140625" style="56"/>
    <col min="11265" max="11265" width="6.28515625" style="56" customWidth="1"/>
    <col min="11266" max="11266" width="79.140625" style="56" customWidth="1"/>
    <col min="11267" max="11267" width="12" style="56" customWidth="1"/>
    <col min="11268" max="11274" width="11.42578125" style="56" customWidth="1"/>
    <col min="11275" max="11520" width="9.140625" style="56"/>
    <col min="11521" max="11521" width="6.28515625" style="56" customWidth="1"/>
    <col min="11522" max="11522" width="79.140625" style="56" customWidth="1"/>
    <col min="11523" max="11523" width="12" style="56" customWidth="1"/>
    <col min="11524" max="11530" width="11.42578125" style="56" customWidth="1"/>
    <col min="11531" max="11776" width="9.140625" style="56"/>
    <col min="11777" max="11777" width="6.28515625" style="56" customWidth="1"/>
    <col min="11778" max="11778" width="79.140625" style="56" customWidth="1"/>
    <col min="11779" max="11779" width="12" style="56" customWidth="1"/>
    <col min="11780" max="11786" width="11.42578125" style="56" customWidth="1"/>
    <col min="11787" max="12032" width="9.140625" style="56"/>
    <col min="12033" max="12033" width="6.28515625" style="56" customWidth="1"/>
    <col min="12034" max="12034" width="79.140625" style="56" customWidth="1"/>
    <col min="12035" max="12035" width="12" style="56" customWidth="1"/>
    <col min="12036" max="12042" width="11.42578125" style="56" customWidth="1"/>
    <col min="12043" max="12288" width="9.140625" style="56"/>
    <col min="12289" max="12289" width="6.28515625" style="56" customWidth="1"/>
    <col min="12290" max="12290" width="79.140625" style="56" customWidth="1"/>
    <col min="12291" max="12291" width="12" style="56" customWidth="1"/>
    <col min="12292" max="12298" width="11.42578125" style="56" customWidth="1"/>
    <col min="12299" max="12544" width="9.140625" style="56"/>
    <col min="12545" max="12545" width="6.28515625" style="56" customWidth="1"/>
    <col min="12546" max="12546" width="79.140625" style="56" customWidth="1"/>
    <col min="12547" max="12547" width="12" style="56" customWidth="1"/>
    <col min="12548" max="12554" width="11.42578125" style="56" customWidth="1"/>
    <col min="12555" max="12800" width="9.140625" style="56"/>
    <col min="12801" max="12801" width="6.28515625" style="56" customWidth="1"/>
    <col min="12802" max="12802" width="79.140625" style="56" customWidth="1"/>
    <col min="12803" max="12803" width="12" style="56" customWidth="1"/>
    <col min="12804" max="12810" width="11.42578125" style="56" customWidth="1"/>
    <col min="12811" max="13056" width="9.140625" style="56"/>
    <col min="13057" max="13057" width="6.28515625" style="56" customWidth="1"/>
    <col min="13058" max="13058" width="79.140625" style="56" customWidth="1"/>
    <col min="13059" max="13059" width="12" style="56" customWidth="1"/>
    <col min="13060" max="13066" width="11.42578125" style="56" customWidth="1"/>
    <col min="13067" max="13312" width="9.140625" style="56"/>
    <col min="13313" max="13313" width="6.28515625" style="56" customWidth="1"/>
    <col min="13314" max="13314" width="79.140625" style="56" customWidth="1"/>
    <col min="13315" max="13315" width="12" style="56" customWidth="1"/>
    <col min="13316" max="13322" width="11.42578125" style="56" customWidth="1"/>
    <col min="13323" max="13568" width="9.140625" style="56"/>
    <col min="13569" max="13569" width="6.28515625" style="56" customWidth="1"/>
    <col min="13570" max="13570" width="79.140625" style="56" customWidth="1"/>
    <col min="13571" max="13571" width="12" style="56" customWidth="1"/>
    <col min="13572" max="13578" width="11.42578125" style="56" customWidth="1"/>
    <col min="13579" max="13824" width="9.140625" style="56"/>
    <col min="13825" max="13825" width="6.28515625" style="56" customWidth="1"/>
    <col min="13826" max="13826" width="79.140625" style="56" customWidth="1"/>
    <col min="13827" max="13827" width="12" style="56" customWidth="1"/>
    <col min="13828" max="13834" width="11.42578125" style="56" customWidth="1"/>
    <col min="13835" max="14080" width="9.140625" style="56"/>
    <col min="14081" max="14081" width="6.28515625" style="56" customWidth="1"/>
    <col min="14082" max="14082" width="79.140625" style="56" customWidth="1"/>
    <col min="14083" max="14083" width="12" style="56" customWidth="1"/>
    <col min="14084" max="14090" width="11.42578125" style="56" customWidth="1"/>
    <col min="14091" max="14336" width="9.140625" style="56"/>
    <col min="14337" max="14337" width="6.28515625" style="56" customWidth="1"/>
    <col min="14338" max="14338" width="79.140625" style="56" customWidth="1"/>
    <col min="14339" max="14339" width="12" style="56" customWidth="1"/>
    <col min="14340" max="14346" width="11.42578125" style="56" customWidth="1"/>
    <col min="14347" max="14592" width="9.140625" style="56"/>
    <col min="14593" max="14593" width="6.28515625" style="56" customWidth="1"/>
    <col min="14594" max="14594" width="79.140625" style="56" customWidth="1"/>
    <col min="14595" max="14595" width="12" style="56" customWidth="1"/>
    <col min="14596" max="14602" width="11.42578125" style="56" customWidth="1"/>
    <col min="14603" max="14848" width="9.140625" style="56"/>
    <col min="14849" max="14849" width="6.28515625" style="56" customWidth="1"/>
    <col min="14850" max="14850" width="79.140625" style="56" customWidth="1"/>
    <col min="14851" max="14851" width="12" style="56" customWidth="1"/>
    <col min="14852" max="14858" width="11.42578125" style="56" customWidth="1"/>
    <col min="14859" max="15104" width="9.140625" style="56"/>
    <col min="15105" max="15105" width="6.28515625" style="56" customWidth="1"/>
    <col min="15106" max="15106" width="79.140625" style="56" customWidth="1"/>
    <col min="15107" max="15107" width="12" style="56" customWidth="1"/>
    <col min="15108" max="15114" width="11.42578125" style="56" customWidth="1"/>
    <col min="15115" max="15360" width="9.140625" style="56"/>
    <col min="15361" max="15361" width="6.28515625" style="56" customWidth="1"/>
    <col min="15362" max="15362" width="79.140625" style="56" customWidth="1"/>
    <col min="15363" max="15363" width="12" style="56" customWidth="1"/>
    <col min="15364" max="15370" width="11.42578125" style="56" customWidth="1"/>
    <col min="15371" max="15616" width="9.140625" style="56"/>
    <col min="15617" max="15617" width="6.28515625" style="56" customWidth="1"/>
    <col min="15618" max="15618" width="79.140625" style="56" customWidth="1"/>
    <col min="15619" max="15619" width="12" style="56" customWidth="1"/>
    <col min="15620" max="15626" width="11.42578125" style="56" customWidth="1"/>
    <col min="15627" max="15872" width="9.140625" style="56"/>
    <col min="15873" max="15873" width="6.28515625" style="56" customWidth="1"/>
    <col min="15874" max="15874" width="79.140625" style="56" customWidth="1"/>
    <col min="15875" max="15875" width="12" style="56" customWidth="1"/>
    <col min="15876" max="15882" width="11.42578125" style="56" customWidth="1"/>
    <col min="15883" max="16128" width="9.140625" style="56"/>
    <col min="16129" max="16129" width="6.28515625" style="56" customWidth="1"/>
    <col min="16130" max="16130" width="79.140625" style="56" customWidth="1"/>
    <col min="16131" max="16131" width="12" style="56" customWidth="1"/>
    <col min="16132" max="16138" width="11.42578125" style="56" customWidth="1"/>
    <col min="16139" max="16384" width="9.140625" style="56"/>
  </cols>
  <sheetData>
    <row r="1" spans="1:17" ht="51.75" customHeight="1" x14ac:dyDescent="0.25">
      <c r="B1" s="112"/>
      <c r="C1" s="113"/>
      <c r="E1" s="114" t="s">
        <v>245</v>
      </c>
      <c r="F1" s="114"/>
      <c r="G1" s="114"/>
      <c r="H1" s="114"/>
      <c r="I1" s="114"/>
      <c r="J1" s="114"/>
    </row>
    <row r="2" spans="1:17" ht="37.5" customHeight="1" x14ac:dyDescent="0.25">
      <c r="A2" s="62" t="s">
        <v>246</v>
      </c>
      <c r="B2" s="62"/>
      <c r="C2" s="62"/>
      <c r="D2" s="62"/>
      <c r="E2" s="62"/>
      <c r="F2" s="62"/>
      <c r="G2" s="62"/>
      <c r="H2" s="62"/>
      <c r="I2" s="62"/>
      <c r="J2" s="62"/>
    </row>
    <row r="3" spans="1:17" ht="25.5" customHeight="1" x14ac:dyDescent="0.25">
      <c r="A3" s="176" t="s">
        <v>89</v>
      </c>
      <c r="B3" s="42" t="s">
        <v>247</v>
      </c>
      <c r="C3" s="42" t="s">
        <v>91</v>
      </c>
      <c r="D3" s="42" t="s">
        <v>93</v>
      </c>
      <c r="E3" s="42" t="s">
        <v>41</v>
      </c>
      <c r="F3" s="42" t="s">
        <v>42</v>
      </c>
      <c r="G3" s="42" t="s">
        <v>43</v>
      </c>
      <c r="H3" s="63" t="s">
        <v>44</v>
      </c>
      <c r="I3" s="63" t="s">
        <v>45</v>
      </c>
      <c r="J3" s="63" t="s">
        <v>46</v>
      </c>
      <c r="K3" s="63" t="s">
        <v>47</v>
      </c>
      <c r="L3" s="63" t="s">
        <v>48</v>
      </c>
      <c r="M3" s="63" t="s">
        <v>49</v>
      </c>
    </row>
    <row r="4" spans="1:17" ht="25.5" customHeight="1" x14ac:dyDescent="0.25">
      <c r="A4" s="177"/>
      <c r="B4" s="44"/>
      <c r="C4" s="44"/>
      <c r="D4" s="44"/>
      <c r="E4" s="178"/>
      <c r="F4" s="179"/>
      <c r="G4" s="44"/>
      <c r="H4" s="65"/>
      <c r="I4" s="65"/>
      <c r="J4" s="65"/>
      <c r="K4" s="65"/>
      <c r="L4" s="65"/>
      <c r="M4" s="65"/>
    </row>
    <row r="5" spans="1:17" ht="25.5" customHeight="1" x14ac:dyDescent="0.25">
      <c r="A5" s="180"/>
      <c r="B5" s="77"/>
      <c r="C5" s="77"/>
      <c r="D5" s="77"/>
      <c r="E5" s="181"/>
      <c r="F5" s="182"/>
      <c r="G5" s="77"/>
      <c r="H5" s="183"/>
      <c r="I5" s="183"/>
      <c r="J5" s="183"/>
      <c r="K5" s="183"/>
      <c r="L5" s="183"/>
      <c r="M5" s="183"/>
    </row>
    <row r="6" spans="1:17" ht="39.75" customHeight="1" x14ac:dyDescent="0.25">
      <c r="A6" s="184" t="s">
        <v>248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</row>
    <row r="7" spans="1:17" ht="33" customHeight="1" x14ac:dyDescent="0.25">
      <c r="A7" s="186" t="s">
        <v>249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</row>
    <row r="8" spans="1:17" ht="47.25" customHeight="1" x14ac:dyDescent="0.25">
      <c r="A8" s="188" t="s">
        <v>250</v>
      </c>
      <c r="B8" s="134" t="s">
        <v>111</v>
      </c>
      <c r="C8" s="37" t="s">
        <v>97</v>
      </c>
      <c r="D8" s="125" t="s">
        <v>112</v>
      </c>
      <c r="E8" s="189">
        <v>90.1</v>
      </c>
      <c r="F8" s="190">
        <v>97.5</v>
      </c>
      <c r="G8" s="126">
        <v>100</v>
      </c>
      <c r="H8" s="126">
        <v>100</v>
      </c>
      <c r="I8" s="126">
        <v>100</v>
      </c>
      <c r="J8" s="126">
        <v>100</v>
      </c>
      <c r="K8" s="126">
        <v>100</v>
      </c>
      <c r="L8" s="126">
        <v>100</v>
      </c>
      <c r="M8" s="126">
        <v>100</v>
      </c>
    </row>
    <row r="9" spans="1:17" ht="72.75" customHeight="1" x14ac:dyDescent="0.25">
      <c r="A9" s="188" t="s">
        <v>251</v>
      </c>
      <c r="B9" s="134" t="s">
        <v>114</v>
      </c>
      <c r="C9" s="37" t="s">
        <v>97</v>
      </c>
      <c r="D9" s="191" t="s">
        <v>112</v>
      </c>
      <c r="E9" s="12">
        <v>85</v>
      </c>
      <c r="F9" s="121">
        <v>97</v>
      </c>
      <c r="G9" s="192">
        <v>100</v>
      </c>
      <c r="H9" s="192">
        <v>100</v>
      </c>
      <c r="I9" s="192">
        <v>100</v>
      </c>
      <c r="J9" s="192">
        <v>100</v>
      </c>
      <c r="K9" s="192">
        <v>100</v>
      </c>
      <c r="L9" s="126">
        <v>100</v>
      </c>
      <c r="M9" s="126">
        <v>100</v>
      </c>
    </row>
    <row r="10" spans="1:17" ht="105" customHeight="1" x14ac:dyDescent="0.25">
      <c r="A10" s="188" t="s">
        <v>252</v>
      </c>
      <c r="B10" s="134" t="s">
        <v>253</v>
      </c>
      <c r="C10" s="37" t="s">
        <v>97</v>
      </c>
      <c r="D10" s="125" t="s">
        <v>112</v>
      </c>
      <c r="E10" s="193">
        <v>0</v>
      </c>
      <c r="F10" s="194">
        <v>0</v>
      </c>
      <c r="G10" s="126">
        <v>0</v>
      </c>
      <c r="H10" s="126">
        <v>100</v>
      </c>
      <c r="I10" s="126">
        <v>100</v>
      </c>
      <c r="J10" s="126">
        <v>100</v>
      </c>
      <c r="K10" s="126">
        <v>100</v>
      </c>
      <c r="L10" s="126">
        <v>100</v>
      </c>
      <c r="M10" s="126">
        <v>100</v>
      </c>
      <c r="N10" s="195"/>
      <c r="O10" s="195"/>
      <c r="P10" s="195"/>
      <c r="Q10" s="195"/>
    </row>
    <row r="11" spans="1:17" ht="118.5" customHeight="1" x14ac:dyDescent="0.25">
      <c r="A11" s="188" t="s">
        <v>254</v>
      </c>
      <c r="B11" s="118" t="s">
        <v>119</v>
      </c>
      <c r="C11" s="37" t="s">
        <v>97</v>
      </c>
      <c r="D11" s="125" t="s">
        <v>112</v>
      </c>
      <c r="E11" s="35" t="s">
        <v>120</v>
      </c>
      <c r="F11" s="126" t="s">
        <v>121</v>
      </c>
      <c r="G11" s="126">
        <v>0</v>
      </c>
      <c r="H11" s="126">
        <v>0</v>
      </c>
      <c r="I11" s="126" t="s">
        <v>121</v>
      </c>
      <c r="J11" s="126" t="s">
        <v>121</v>
      </c>
      <c r="K11" s="126" t="s">
        <v>121</v>
      </c>
      <c r="L11" s="126" t="s">
        <v>121</v>
      </c>
      <c r="M11" s="126" t="s">
        <v>121</v>
      </c>
      <c r="N11" s="195"/>
      <c r="O11" s="195"/>
      <c r="P11" s="195"/>
      <c r="Q11" s="195"/>
    </row>
    <row r="12" spans="1:17" ht="20.25" customHeight="1" x14ac:dyDescent="0.25">
      <c r="A12" s="196"/>
      <c r="B12" s="197"/>
      <c r="C12" s="198"/>
      <c r="D12" s="199"/>
      <c r="E12" s="199"/>
      <c r="F12" s="199"/>
      <c r="G12" s="199"/>
      <c r="H12" s="200"/>
      <c r="I12" s="200"/>
      <c r="J12" s="200"/>
    </row>
    <row r="13" spans="1:17" ht="26.25" customHeight="1" x14ac:dyDescent="0.25">
      <c r="A13" s="201" t="s">
        <v>33</v>
      </c>
      <c r="B13" s="201"/>
      <c r="C13" s="201"/>
      <c r="G13" s="82"/>
      <c r="H13" s="202" t="s">
        <v>255</v>
      </c>
      <c r="I13" s="202"/>
      <c r="J13" s="203"/>
    </row>
  </sheetData>
  <mergeCells count="17">
    <mergeCell ref="A7:L7"/>
    <mergeCell ref="I3:I5"/>
    <mergeCell ref="J3:J5"/>
    <mergeCell ref="K3:K5"/>
    <mergeCell ref="L3:L5"/>
    <mergeCell ref="M3:M5"/>
    <mergeCell ref="A6:L6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66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U94"/>
  <sheetViews>
    <sheetView view="pageBreakPreview" zoomScale="98" zoomScaleNormal="98" zoomScaleSheetLayoutView="98" workbookViewId="0">
      <pane xSplit="3" ySplit="6" topLeftCell="O7" activePane="bottomRight" state="frozen"/>
      <selection activeCell="Q12" sqref="Q12"/>
      <selection pane="topRight" activeCell="Q12" sqref="Q12"/>
      <selection pane="bottomLeft" activeCell="Q12" sqref="Q12"/>
      <selection pane="bottomRight" activeCell="B16" sqref="B16:B32"/>
    </sheetView>
  </sheetViews>
  <sheetFormatPr defaultColWidth="9.28515625" defaultRowHeight="15.75" x14ac:dyDescent="0.25"/>
  <cols>
    <col min="1" max="1" width="8.42578125" style="274" customWidth="1"/>
    <col min="2" max="2" width="60.7109375" style="56" customWidth="1"/>
    <col min="3" max="3" width="21.7109375" style="275" customWidth="1"/>
    <col min="4" max="5" width="9.28515625" style="275"/>
    <col min="6" max="6" width="13.85546875" style="275" bestFit="1" customWidth="1"/>
    <col min="7" max="7" width="9.28515625" style="275"/>
    <col min="8" max="8" width="14.28515625" style="275" customWidth="1"/>
    <col min="9" max="10" width="17.7109375" style="56" customWidth="1"/>
    <col min="11" max="16" width="18.28515625" style="56" customWidth="1"/>
    <col min="17" max="17" width="17.7109375" style="56" customWidth="1"/>
    <col min="18" max="18" width="55.5703125" style="56" customWidth="1"/>
    <col min="19" max="19" width="12" style="56" customWidth="1"/>
    <col min="20" max="20" width="15.42578125" style="56" customWidth="1"/>
    <col min="21" max="21" width="21.28515625" style="56" customWidth="1"/>
    <col min="22" max="256" width="9.28515625" style="56"/>
    <col min="257" max="257" width="8.42578125" style="56" customWidth="1"/>
    <col min="258" max="258" width="60.7109375" style="56" customWidth="1"/>
    <col min="259" max="259" width="21.7109375" style="56" customWidth="1"/>
    <col min="260" max="261" width="9.28515625" style="56"/>
    <col min="262" max="262" width="13.85546875" style="56" bestFit="1" customWidth="1"/>
    <col min="263" max="263" width="9.28515625" style="56"/>
    <col min="264" max="264" width="14.28515625" style="56" customWidth="1"/>
    <col min="265" max="266" width="17.7109375" style="56" customWidth="1"/>
    <col min="267" max="272" width="18.28515625" style="56" customWidth="1"/>
    <col min="273" max="273" width="17.7109375" style="56" customWidth="1"/>
    <col min="274" max="274" width="55.5703125" style="56" customWidth="1"/>
    <col min="275" max="275" width="12" style="56" customWidth="1"/>
    <col min="276" max="276" width="15.42578125" style="56" customWidth="1"/>
    <col min="277" max="277" width="21.28515625" style="56" customWidth="1"/>
    <col min="278" max="512" width="9.28515625" style="56"/>
    <col min="513" max="513" width="8.42578125" style="56" customWidth="1"/>
    <col min="514" max="514" width="60.7109375" style="56" customWidth="1"/>
    <col min="515" max="515" width="21.7109375" style="56" customWidth="1"/>
    <col min="516" max="517" width="9.28515625" style="56"/>
    <col min="518" max="518" width="13.85546875" style="56" bestFit="1" customWidth="1"/>
    <col min="519" max="519" width="9.28515625" style="56"/>
    <col min="520" max="520" width="14.28515625" style="56" customWidth="1"/>
    <col min="521" max="522" width="17.7109375" style="56" customWidth="1"/>
    <col min="523" max="528" width="18.28515625" style="56" customWidth="1"/>
    <col min="529" max="529" width="17.7109375" style="56" customWidth="1"/>
    <col min="530" max="530" width="55.5703125" style="56" customWidth="1"/>
    <col min="531" max="531" width="12" style="56" customWidth="1"/>
    <col min="532" max="532" width="15.42578125" style="56" customWidth="1"/>
    <col min="533" max="533" width="21.28515625" style="56" customWidth="1"/>
    <col min="534" max="768" width="9.28515625" style="56"/>
    <col min="769" max="769" width="8.42578125" style="56" customWidth="1"/>
    <col min="770" max="770" width="60.7109375" style="56" customWidth="1"/>
    <col min="771" max="771" width="21.7109375" style="56" customWidth="1"/>
    <col min="772" max="773" width="9.28515625" style="56"/>
    <col min="774" max="774" width="13.85546875" style="56" bestFit="1" customWidth="1"/>
    <col min="775" max="775" width="9.28515625" style="56"/>
    <col min="776" max="776" width="14.28515625" style="56" customWidth="1"/>
    <col min="777" max="778" width="17.7109375" style="56" customWidth="1"/>
    <col min="779" max="784" width="18.28515625" style="56" customWidth="1"/>
    <col min="785" max="785" width="17.7109375" style="56" customWidth="1"/>
    <col min="786" max="786" width="55.5703125" style="56" customWidth="1"/>
    <col min="787" max="787" width="12" style="56" customWidth="1"/>
    <col min="788" max="788" width="15.42578125" style="56" customWidth="1"/>
    <col min="789" max="789" width="21.28515625" style="56" customWidth="1"/>
    <col min="790" max="1024" width="9.28515625" style="56"/>
    <col min="1025" max="1025" width="8.42578125" style="56" customWidth="1"/>
    <col min="1026" max="1026" width="60.7109375" style="56" customWidth="1"/>
    <col min="1027" max="1027" width="21.7109375" style="56" customWidth="1"/>
    <col min="1028" max="1029" width="9.28515625" style="56"/>
    <col min="1030" max="1030" width="13.85546875" style="56" bestFit="1" customWidth="1"/>
    <col min="1031" max="1031" width="9.28515625" style="56"/>
    <col min="1032" max="1032" width="14.28515625" style="56" customWidth="1"/>
    <col min="1033" max="1034" width="17.7109375" style="56" customWidth="1"/>
    <col min="1035" max="1040" width="18.28515625" style="56" customWidth="1"/>
    <col min="1041" max="1041" width="17.7109375" style="56" customWidth="1"/>
    <col min="1042" max="1042" width="55.5703125" style="56" customWidth="1"/>
    <col min="1043" max="1043" width="12" style="56" customWidth="1"/>
    <col min="1044" max="1044" width="15.42578125" style="56" customWidth="1"/>
    <col min="1045" max="1045" width="21.28515625" style="56" customWidth="1"/>
    <col min="1046" max="1280" width="9.28515625" style="56"/>
    <col min="1281" max="1281" width="8.42578125" style="56" customWidth="1"/>
    <col min="1282" max="1282" width="60.7109375" style="56" customWidth="1"/>
    <col min="1283" max="1283" width="21.7109375" style="56" customWidth="1"/>
    <col min="1284" max="1285" width="9.28515625" style="56"/>
    <col min="1286" max="1286" width="13.85546875" style="56" bestFit="1" customWidth="1"/>
    <col min="1287" max="1287" width="9.28515625" style="56"/>
    <col min="1288" max="1288" width="14.28515625" style="56" customWidth="1"/>
    <col min="1289" max="1290" width="17.7109375" style="56" customWidth="1"/>
    <col min="1291" max="1296" width="18.28515625" style="56" customWidth="1"/>
    <col min="1297" max="1297" width="17.7109375" style="56" customWidth="1"/>
    <col min="1298" max="1298" width="55.5703125" style="56" customWidth="1"/>
    <col min="1299" max="1299" width="12" style="56" customWidth="1"/>
    <col min="1300" max="1300" width="15.42578125" style="56" customWidth="1"/>
    <col min="1301" max="1301" width="21.28515625" style="56" customWidth="1"/>
    <col min="1302" max="1536" width="9.28515625" style="56"/>
    <col min="1537" max="1537" width="8.42578125" style="56" customWidth="1"/>
    <col min="1538" max="1538" width="60.7109375" style="56" customWidth="1"/>
    <col min="1539" max="1539" width="21.7109375" style="56" customWidth="1"/>
    <col min="1540" max="1541" width="9.28515625" style="56"/>
    <col min="1542" max="1542" width="13.85546875" style="56" bestFit="1" customWidth="1"/>
    <col min="1543" max="1543" width="9.28515625" style="56"/>
    <col min="1544" max="1544" width="14.28515625" style="56" customWidth="1"/>
    <col min="1545" max="1546" width="17.7109375" style="56" customWidth="1"/>
    <col min="1547" max="1552" width="18.28515625" style="56" customWidth="1"/>
    <col min="1553" max="1553" width="17.7109375" style="56" customWidth="1"/>
    <col min="1554" max="1554" width="55.5703125" style="56" customWidth="1"/>
    <col min="1555" max="1555" width="12" style="56" customWidth="1"/>
    <col min="1556" max="1556" width="15.42578125" style="56" customWidth="1"/>
    <col min="1557" max="1557" width="21.28515625" style="56" customWidth="1"/>
    <col min="1558" max="1792" width="9.28515625" style="56"/>
    <col min="1793" max="1793" width="8.42578125" style="56" customWidth="1"/>
    <col min="1794" max="1794" width="60.7109375" style="56" customWidth="1"/>
    <col min="1795" max="1795" width="21.7109375" style="56" customWidth="1"/>
    <col min="1796" max="1797" width="9.28515625" style="56"/>
    <col min="1798" max="1798" width="13.85546875" style="56" bestFit="1" customWidth="1"/>
    <col min="1799" max="1799" width="9.28515625" style="56"/>
    <col min="1800" max="1800" width="14.28515625" style="56" customWidth="1"/>
    <col min="1801" max="1802" width="17.7109375" style="56" customWidth="1"/>
    <col min="1803" max="1808" width="18.28515625" style="56" customWidth="1"/>
    <col min="1809" max="1809" width="17.7109375" style="56" customWidth="1"/>
    <col min="1810" max="1810" width="55.5703125" style="56" customWidth="1"/>
    <col min="1811" max="1811" width="12" style="56" customWidth="1"/>
    <col min="1812" max="1812" width="15.42578125" style="56" customWidth="1"/>
    <col min="1813" max="1813" width="21.28515625" style="56" customWidth="1"/>
    <col min="1814" max="2048" width="9.28515625" style="56"/>
    <col min="2049" max="2049" width="8.42578125" style="56" customWidth="1"/>
    <col min="2050" max="2050" width="60.7109375" style="56" customWidth="1"/>
    <col min="2051" max="2051" width="21.7109375" style="56" customWidth="1"/>
    <col min="2052" max="2053" width="9.28515625" style="56"/>
    <col min="2054" max="2054" width="13.85546875" style="56" bestFit="1" customWidth="1"/>
    <col min="2055" max="2055" width="9.28515625" style="56"/>
    <col min="2056" max="2056" width="14.28515625" style="56" customWidth="1"/>
    <col min="2057" max="2058" width="17.7109375" style="56" customWidth="1"/>
    <col min="2059" max="2064" width="18.28515625" style="56" customWidth="1"/>
    <col min="2065" max="2065" width="17.7109375" style="56" customWidth="1"/>
    <col min="2066" max="2066" width="55.5703125" style="56" customWidth="1"/>
    <col min="2067" max="2067" width="12" style="56" customWidth="1"/>
    <col min="2068" max="2068" width="15.42578125" style="56" customWidth="1"/>
    <col min="2069" max="2069" width="21.28515625" style="56" customWidth="1"/>
    <col min="2070" max="2304" width="9.28515625" style="56"/>
    <col min="2305" max="2305" width="8.42578125" style="56" customWidth="1"/>
    <col min="2306" max="2306" width="60.7109375" style="56" customWidth="1"/>
    <col min="2307" max="2307" width="21.7109375" style="56" customWidth="1"/>
    <col min="2308" max="2309" width="9.28515625" style="56"/>
    <col min="2310" max="2310" width="13.85546875" style="56" bestFit="1" customWidth="1"/>
    <col min="2311" max="2311" width="9.28515625" style="56"/>
    <col min="2312" max="2312" width="14.28515625" style="56" customWidth="1"/>
    <col min="2313" max="2314" width="17.7109375" style="56" customWidth="1"/>
    <col min="2315" max="2320" width="18.28515625" style="56" customWidth="1"/>
    <col min="2321" max="2321" width="17.7109375" style="56" customWidth="1"/>
    <col min="2322" max="2322" width="55.5703125" style="56" customWidth="1"/>
    <col min="2323" max="2323" width="12" style="56" customWidth="1"/>
    <col min="2324" max="2324" width="15.42578125" style="56" customWidth="1"/>
    <col min="2325" max="2325" width="21.28515625" style="56" customWidth="1"/>
    <col min="2326" max="2560" width="9.28515625" style="56"/>
    <col min="2561" max="2561" width="8.42578125" style="56" customWidth="1"/>
    <col min="2562" max="2562" width="60.7109375" style="56" customWidth="1"/>
    <col min="2563" max="2563" width="21.7109375" style="56" customWidth="1"/>
    <col min="2564" max="2565" width="9.28515625" style="56"/>
    <col min="2566" max="2566" width="13.85546875" style="56" bestFit="1" customWidth="1"/>
    <col min="2567" max="2567" width="9.28515625" style="56"/>
    <col min="2568" max="2568" width="14.28515625" style="56" customWidth="1"/>
    <col min="2569" max="2570" width="17.7109375" style="56" customWidth="1"/>
    <col min="2571" max="2576" width="18.28515625" style="56" customWidth="1"/>
    <col min="2577" max="2577" width="17.7109375" style="56" customWidth="1"/>
    <col min="2578" max="2578" width="55.5703125" style="56" customWidth="1"/>
    <col min="2579" max="2579" width="12" style="56" customWidth="1"/>
    <col min="2580" max="2580" width="15.42578125" style="56" customWidth="1"/>
    <col min="2581" max="2581" width="21.28515625" style="56" customWidth="1"/>
    <col min="2582" max="2816" width="9.28515625" style="56"/>
    <col min="2817" max="2817" width="8.42578125" style="56" customWidth="1"/>
    <col min="2818" max="2818" width="60.7109375" style="56" customWidth="1"/>
    <col min="2819" max="2819" width="21.7109375" style="56" customWidth="1"/>
    <col min="2820" max="2821" width="9.28515625" style="56"/>
    <col min="2822" max="2822" width="13.85546875" style="56" bestFit="1" customWidth="1"/>
    <col min="2823" max="2823" width="9.28515625" style="56"/>
    <col min="2824" max="2824" width="14.28515625" style="56" customWidth="1"/>
    <col min="2825" max="2826" width="17.7109375" style="56" customWidth="1"/>
    <col min="2827" max="2832" width="18.28515625" style="56" customWidth="1"/>
    <col min="2833" max="2833" width="17.7109375" style="56" customWidth="1"/>
    <col min="2834" max="2834" width="55.5703125" style="56" customWidth="1"/>
    <col min="2835" max="2835" width="12" style="56" customWidth="1"/>
    <col min="2836" max="2836" width="15.42578125" style="56" customWidth="1"/>
    <col min="2837" max="2837" width="21.28515625" style="56" customWidth="1"/>
    <col min="2838" max="3072" width="9.28515625" style="56"/>
    <col min="3073" max="3073" width="8.42578125" style="56" customWidth="1"/>
    <col min="3074" max="3074" width="60.7109375" style="56" customWidth="1"/>
    <col min="3075" max="3075" width="21.7109375" style="56" customWidth="1"/>
    <col min="3076" max="3077" width="9.28515625" style="56"/>
    <col min="3078" max="3078" width="13.85546875" style="56" bestFit="1" customWidth="1"/>
    <col min="3079" max="3079" width="9.28515625" style="56"/>
    <col min="3080" max="3080" width="14.28515625" style="56" customWidth="1"/>
    <col min="3081" max="3082" width="17.7109375" style="56" customWidth="1"/>
    <col min="3083" max="3088" width="18.28515625" style="56" customWidth="1"/>
    <col min="3089" max="3089" width="17.7109375" style="56" customWidth="1"/>
    <col min="3090" max="3090" width="55.5703125" style="56" customWidth="1"/>
    <col min="3091" max="3091" width="12" style="56" customWidth="1"/>
    <col min="3092" max="3092" width="15.42578125" style="56" customWidth="1"/>
    <col min="3093" max="3093" width="21.28515625" style="56" customWidth="1"/>
    <col min="3094" max="3328" width="9.28515625" style="56"/>
    <col min="3329" max="3329" width="8.42578125" style="56" customWidth="1"/>
    <col min="3330" max="3330" width="60.7109375" style="56" customWidth="1"/>
    <col min="3331" max="3331" width="21.7109375" style="56" customWidth="1"/>
    <col min="3332" max="3333" width="9.28515625" style="56"/>
    <col min="3334" max="3334" width="13.85546875" style="56" bestFit="1" customWidth="1"/>
    <col min="3335" max="3335" width="9.28515625" style="56"/>
    <col min="3336" max="3336" width="14.28515625" style="56" customWidth="1"/>
    <col min="3337" max="3338" width="17.7109375" style="56" customWidth="1"/>
    <col min="3339" max="3344" width="18.28515625" style="56" customWidth="1"/>
    <col min="3345" max="3345" width="17.7109375" style="56" customWidth="1"/>
    <col min="3346" max="3346" width="55.5703125" style="56" customWidth="1"/>
    <col min="3347" max="3347" width="12" style="56" customWidth="1"/>
    <col min="3348" max="3348" width="15.42578125" style="56" customWidth="1"/>
    <col min="3349" max="3349" width="21.28515625" style="56" customWidth="1"/>
    <col min="3350" max="3584" width="9.28515625" style="56"/>
    <col min="3585" max="3585" width="8.42578125" style="56" customWidth="1"/>
    <col min="3586" max="3586" width="60.7109375" style="56" customWidth="1"/>
    <col min="3587" max="3587" width="21.7109375" style="56" customWidth="1"/>
    <col min="3588" max="3589" width="9.28515625" style="56"/>
    <col min="3590" max="3590" width="13.85546875" style="56" bestFit="1" customWidth="1"/>
    <col min="3591" max="3591" width="9.28515625" style="56"/>
    <col min="3592" max="3592" width="14.28515625" style="56" customWidth="1"/>
    <col min="3593" max="3594" width="17.7109375" style="56" customWidth="1"/>
    <col min="3595" max="3600" width="18.28515625" style="56" customWidth="1"/>
    <col min="3601" max="3601" width="17.7109375" style="56" customWidth="1"/>
    <col min="3602" max="3602" width="55.5703125" style="56" customWidth="1"/>
    <col min="3603" max="3603" width="12" style="56" customWidth="1"/>
    <col min="3604" max="3604" width="15.42578125" style="56" customWidth="1"/>
    <col min="3605" max="3605" width="21.28515625" style="56" customWidth="1"/>
    <col min="3606" max="3840" width="9.28515625" style="56"/>
    <col min="3841" max="3841" width="8.42578125" style="56" customWidth="1"/>
    <col min="3842" max="3842" width="60.7109375" style="56" customWidth="1"/>
    <col min="3843" max="3843" width="21.7109375" style="56" customWidth="1"/>
    <col min="3844" max="3845" width="9.28515625" style="56"/>
    <col min="3846" max="3846" width="13.85546875" style="56" bestFit="1" customWidth="1"/>
    <col min="3847" max="3847" width="9.28515625" style="56"/>
    <col min="3848" max="3848" width="14.28515625" style="56" customWidth="1"/>
    <col min="3849" max="3850" width="17.7109375" style="56" customWidth="1"/>
    <col min="3851" max="3856" width="18.28515625" style="56" customWidth="1"/>
    <col min="3857" max="3857" width="17.7109375" style="56" customWidth="1"/>
    <col min="3858" max="3858" width="55.5703125" style="56" customWidth="1"/>
    <col min="3859" max="3859" width="12" style="56" customWidth="1"/>
    <col min="3860" max="3860" width="15.42578125" style="56" customWidth="1"/>
    <col min="3861" max="3861" width="21.28515625" style="56" customWidth="1"/>
    <col min="3862" max="4096" width="9.28515625" style="56"/>
    <col min="4097" max="4097" width="8.42578125" style="56" customWidth="1"/>
    <col min="4098" max="4098" width="60.7109375" style="56" customWidth="1"/>
    <col min="4099" max="4099" width="21.7109375" style="56" customWidth="1"/>
    <col min="4100" max="4101" width="9.28515625" style="56"/>
    <col min="4102" max="4102" width="13.85546875" style="56" bestFit="1" customWidth="1"/>
    <col min="4103" max="4103" width="9.28515625" style="56"/>
    <col min="4104" max="4104" width="14.28515625" style="56" customWidth="1"/>
    <col min="4105" max="4106" width="17.7109375" style="56" customWidth="1"/>
    <col min="4107" max="4112" width="18.28515625" style="56" customWidth="1"/>
    <col min="4113" max="4113" width="17.7109375" style="56" customWidth="1"/>
    <col min="4114" max="4114" width="55.5703125" style="56" customWidth="1"/>
    <col min="4115" max="4115" width="12" style="56" customWidth="1"/>
    <col min="4116" max="4116" width="15.42578125" style="56" customWidth="1"/>
    <col min="4117" max="4117" width="21.28515625" style="56" customWidth="1"/>
    <col min="4118" max="4352" width="9.28515625" style="56"/>
    <col min="4353" max="4353" width="8.42578125" style="56" customWidth="1"/>
    <col min="4354" max="4354" width="60.7109375" style="56" customWidth="1"/>
    <col min="4355" max="4355" width="21.7109375" style="56" customWidth="1"/>
    <col min="4356" max="4357" width="9.28515625" style="56"/>
    <col min="4358" max="4358" width="13.85546875" style="56" bestFit="1" customWidth="1"/>
    <col min="4359" max="4359" width="9.28515625" style="56"/>
    <col min="4360" max="4360" width="14.28515625" style="56" customWidth="1"/>
    <col min="4361" max="4362" width="17.7109375" style="56" customWidth="1"/>
    <col min="4363" max="4368" width="18.28515625" style="56" customWidth="1"/>
    <col min="4369" max="4369" width="17.7109375" style="56" customWidth="1"/>
    <col min="4370" max="4370" width="55.5703125" style="56" customWidth="1"/>
    <col min="4371" max="4371" width="12" style="56" customWidth="1"/>
    <col min="4372" max="4372" width="15.42578125" style="56" customWidth="1"/>
    <col min="4373" max="4373" width="21.28515625" style="56" customWidth="1"/>
    <col min="4374" max="4608" width="9.28515625" style="56"/>
    <col min="4609" max="4609" width="8.42578125" style="56" customWidth="1"/>
    <col min="4610" max="4610" width="60.7109375" style="56" customWidth="1"/>
    <col min="4611" max="4611" width="21.7109375" style="56" customWidth="1"/>
    <col min="4612" max="4613" width="9.28515625" style="56"/>
    <col min="4614" max="4614" width="13.85546875" style="56" bestFit="1" customWidth="1"/>
    <col min="4615" max="4615" width="9.28515625" style="56"/>
    <col min="4616" max="4616" width="14.28515625" style="56" customWidth="1"/>
    <col min="4617" max="4618" width="17.7109375" style="56" customWidth="1"/>
    <col min="4619" max="4624" width="18.28515625" style="56" customWidth="1"/>
    <col min="4625" max="4625" width="17.7109375" style="56" customWidth="1"/>
    <col min="4626" max="4626" width="55.5703125" style="56" customWidth="1"/>
    <col min="4627" max="4627" width="12" style="56" customWidth="1"/>
    <col min="4628" max="4628" width="15.42578125" style="56" customWidth="1"/>
    <col min="4629" max="4629" width="21.28515625" style="56" customWidth="1"/>
    <col min="4630" max="4864" width="9.28515625" style="56"/>
    <col min="4865" max="4865" width="8.42578125" style="56" customWidth="1"/>
    <col min="4866" max="4866" width="60.7109375" style="56" customWidth="1"/>
    <col min="4867" max="4867" width="21.7109375" style="56" customWidth="1"/>
    <col min="4868" max="4869" width="9.28515625" style="56"/>
    <col min="4870" max="4870" width="13.85546875" style="56" bestFit="1" customWidth="1"/>
    <col min="4871" max="4871" width="9.28515625" style="56"/>
    <col min="4872" max="4872" width="14.28515625" style="56" customWidth="1"/>
    <col min="4873" max="4874" width="17.7109375" style="56" customWidth="1"/>
    <col min="4875" max="4880" width="18.28515625" style="56" customWidth="1"/>
    <col min="4881" max="4881" width="17.7109375" style="56" customWidth="1"/>
    <col min="4882" max="4882" width="55.5703125" style="56" customWidth="1"/>
    <col min="4883" max="4883" width="12" style="56" customWidth="1"/>
    <col min="4884" max="4884" width="15.42578125" style="56" customWidth="1"/>
    <col min="4885" max="4885" width="21.28515625" style="56" customWidth="1"/>
    <col min="4886" max="5120" width="9.28515625" style="56"/>
    <col min="5121" max="5121" width="8.42578125" style="56" customWidth="1"/>
    <col min="5122" max="5122" width="60.7109375" style="56" customWidth="1"/>
    <col min="5123" max="5123" width="21.7109375" style="56" customWidth="1"/>
    <col min="5124" max="5125" width="9.28515625" style="56"/>
    <col min="5126" max="5126" width="13.85546875" style="56" bestFit="1" customWidth="1"/>
    <col min="5127" max="5127" width="9.28515625" style="56"/>
    <col min="5128" max="5128" width="14.28515625" style="56" customWidth="1"/>
    <col min="5129" max="5130" width="17.7109375" style="56" customWidth="1"/>
    <col min="5131" max="5136" width="18.28515625" style="56" customWidth="1"/>
    <col min="5137" max="5137" width="17.7109375" style="56" customWidth="1"/>
    <col min="5138" max="5138" width="55.5703125" style="56" customWidth="1"/>
    <col min="5139" max="5139" width="12" style="56" customWidth="1"/>
    <col min="5140" max="5140" width="15.42578125" style="56" customWidth="1"/>
    <col min="5141" max="5141" width="21.28515625" style="56" customWidth="1"/>
    <col min="5142" max="5376" width="9.28515625" style="56"/>
    <col min="5377" max="5377" width="8.42578125" style="56" customWidth="1"/>
    <col min="5378" max="5378" width="60.7109375" style="56" customWidth="1"/>
    <col min="5379" max="5379" width="21.7109375" style="56" customWidth="1"/>
    <col min="5380" max="5381" width="9.28515625" style="56"/>
    <col min="5382" max="5382" width="13.85546875" style="56" bestFit="1" customWidth="1"/>
    <col min="5383" max="5383" width="9.28515625" style="56"/>
    <col min="5384" max="5384" width="14.28515625" style="56" customWidth="1"/>
    <col min="5385" max="5386" width="17.7109375" style="56" customWidth="1"/>
    <col min="5387" max="5392" width="18.28515625" style="56" customWidth="1"/>
    <col min="5393" max="5393" width="17.7109375" style="56" customWidth="1"/>
    <col min="5394" max="5394" width="55.5703125" style="56" customWidth="1"/>
    <col min="5395" max="5395" width="12" style="56" customWidth="1"/>
    <col min="5396" max="5396" width="15.42578125" style="56" customWidth="1"/>
    <col min="5397" max="5397" width="21.28515625" style="56" customWidth="1"/>
    <col min="5398" max="5632" width="9.28515625" style="56"/>
    <col min="5633" max="5633" width="8.42578125" style="56" customWidth="1"/>
    <col min="5634" max="5634" width="60.7109375" style="56" customWidth="1"/>
    <col min="5635" max="5635" width="21.7109375" style="56" customWidth="1"/>
    <col min="5636" max="5637" width="9.28515625" style="56"/>
    <col min="5638" max="5638" width="13.85546875" style="56" bestFit="1" customWidth="1"/>
    <col min="5639" max="5639" width="9.28515625" style="56"/>
    <col min="5640" max="5640" width="14.28515625" style="56" customWidth="1"/>
    <col min="5641" max="5642" width="17.7109375" style="56" customWidth="1"/>
    <col min="5643" max="5648" width="18.28515625" style="56" customWidth="1"/>
    <col min="5649" max="5649" width="17.7109375" style="56" customWidth="1"/>
    <col min="5650" max="5650" width="55.5703125" style="56" customWidth="1"/>
    <col min="5651" max="5651" width="12" style="56" customWidth="1"/>
    <col min="5652" max="5652" width="15.42578125" style="56" customWidth="1"/>
    <col min="5653" max="5653" width="21.28515625" style="56" customWidth="1"/>
    <col min="5654" max="5888" width="9.28515625" style="56"/>
    <col min="5889" max="5889" width="8.42578125" style="56" customWidth="1"/>
    <col min="5890" max="5890" width="60.7109375" style="56" customWidth="1"/>
    <col min="5891" max="5891" width="21.7109375" style="56" customWidth="1"/>
    <col min="5892" max="5893" width="9.28515625" style="56"/>
    <col min="5894" max="5894" width="13.85546875" style="56" bestFit="1" customWidth="1"/>
    <col min="5895" max="5895" width="9.28515625" style="56"/>
    <col min="5896" max="5896" width="14.28515625" style="56" customWidth="1"/>
    <col min="5897" max="5898" width="17.7109375" style="56" customWidth="1"/>
    <col min="5899" max="5904" width="18.28515625" style="56" customWidth="1"/>
    <col min="5905" max="5905" width="17.7109375" style="56" customWidth="1"/>
    <col min="5906" max="5906" width="55.5703125" style="56" customWidth="1"/>
    <col min="5907" max="5907" width="12" style="56" customWidth="1"/>
    <col min="5908" max="5908" width="15.42578125" style="56" customWidth="1"/>
    <col min="5909" max="5909" width="21.28515625" style="56" customWidth="1"/>
    <col min="5910" max="6144" width="9.28515625" style="56"/>
    <col min="6145" max="6145" width="8.42578125" style="56" customWidth="1"/>
    <col min="6146" max="6146" width="60.7109375" style="56" customWidth="1"/>
    <col min="6147" max="6147" width="21.7109375" style="56" customWidth="1"/>
    <col min="6148" max="6149" width="9.28515625" style="56"/>
    <col min="6150" max="6150" width="13.85546875" style="56" bestFit="1" customWidth="1"/>
    <col min="6151" max="6151" width="9.28515625" style="56"/>
    <col min="6152" max="6152" width="14.28515625" style="56" customWidth="1"/>
    <col min="6153" max="6154" width="17.7109375" style="56" customWidth="1"/>
    <col min="6155" max="6160" width="18.28515625" style="56" customWidth="1"/>
    <col min="6161" max="6161" width="17.7109375" style="56" customWidth="1"/>
    <col min="6162" max="6162" width="55.5703125" style="56" customWidth="1"/>
    <col min="6163" max="6163" width="12" style="56" customWidth="1"/>
    <col min="6164" max="6164" width="15.42578125" style="56" customWidth="1"/>
    <col min="6165" max="6165" width="21.28515625" style="56" customWidth="1"/>
    <col min="6166" max="6400" width="9.28515625" style="56"/>
    <col min="6401" max="6401" width="8.42578125" style="56" customWidth="1"/>
    <col min="6402" max="6402" width="60.7109375" style="56" customWidth="1"/>
    <col min="6403" max="6403" width="21.7109375" style="56" customWidth="1"/>
    <col min="6404" max="6405" width="9.28515625" style="56"/>
    <col min="6406" max="6406" width="13.85546875" style="56" bestFit="1" customWidth="1"/>
    <col min="6407" max="6407" width="9.28515625" style="56"/>
    <col min="6408" max="6408" width="14.28515625" style="56" customWidth="1"/>
    <col min="6409" max="6410" width="17.7109375" style="56" customWidth="1"/>
    <col min="6411" max="6416" width="18.28515625" style="56" customWidth="1"/>
    <col min="6417" max="6417" width="17.7109375" style="56" customWidth="1"/>
    <col min="6418" max="6418" width="55.5703125" style="56" customWidth="1"/>
    <col min="6419" max="6419" width="12" style="56" customWidth="1"/>
    <col min="6420" max="6420" width="15.42578125" style="56" customWidth="1"/>
    <col min="6421" max="6421" width="21.28515625" style="56" customWidth="1"/>
    <col min="6422" max="6656" width="9.28515625" style="56"/>
    <col min="6657" max="6657" width="8.42578125" style="56" customWidth="1"/>
    <col min="6658" max="6658" width="60.7109375" style="56" customWidth="1"/>
    <col min="6659" max="6659" width="21.7109375" style="56" customWidth="1"/>
    <col min="6660" max="6661" width="9.28515625" style="56"/>
    <col min="6662" max="6662" width="13.85546875" style="56" bestFit="1" customWidth="1"/>
    <col min="6663" max="6663" width="9.28515625" style="56"/>
    <col min="6664" max="6664" width="14.28515625" style="56" customWidth="1"/>
    <col min="6665" max="6666" width="17.7109375" style="56" customWidth="1"/>
    <col min="6667" max="6672" width="18.28515625" style="56" customWidth="1"/>
    <col min="6673" max="6673" width="17.7109375" style="56" customWidth="1"/>
    <col min="6674" max="6674" width="55.5703125" style="56" customWidth="1"/>
    <col min="6675" max="6675" width="12" style="56" customWidth="1"/>
    <col min="6676" max="6676" width="15.42578125" style="56" customWidth="1"/>
    <col min="6677" max="6677" width="21.28515625" style="56" customWidth="1"/>
    <col min="6678" max="6912" width="9.28515625" style="56"/>
    <col min="6913" max="6913" width="8.42578125" style="56" customWidth="1"/>
    <col min="6914" max="6914" width="60.7109375" style="56" customWidth="1"/>
    <col min="6915" max="6915" width="21.7109375" style="56" customWidth="1"/>
    <col min="6916" max="6917" width="9.28515625" style="56"/>
    <col min="6918" max="6918" width="13.85546875" style="56" bestFit="1" customWidth="1"/>
    <col min="6919" max="6919" width="9.28515625" style="56"/>
    <col min="6920" max="6920" width="14.28515625" style="56" customWidth="1"/>
    <col min="6921" max="6922" width="17.7109375" style="56" customWidth="1"/>
    <col min="6923" max="6928" width="18.28515625" style="56" customWidth="1"/>
    <col min="6929" max="6929" width="17.7109375" style="56" customWidth="1"/>
    <col min="6930" max="6930" width="55.5703125" style="56" customWidth="1"/>
    <col min="6931" max="6931" width="12" style="56" customWidth="1"/>
    <col min="6932" max="6932" width="15.42578125" style="56" customWidth="1"/>
    <col min="6933" max="6933" width="21.28515625" style="56" customWidth="1"/>
    <col min="6934" max="7168" width="9.28515625" style="56"/>
    <col min="7169" max="7169" width="8.42578125" style="56" customWidth="1"/>
    <col min="7170" max="7170" width="60.7109375" style="56" customWidth="1"/>
    <col min="7171" max="7171" width="21.7109375" style="56" customWidth="1"/>
    <col min="7172" max="7173" width="9.28515625" style="56"/>
    <col min="7174" max="7174" width="13.85546875" style="56" bestFit="1" customWidth="1"/>
    <col min="7175" max="7175" width="9.28515625" style="56"/>
    <col min="7176" max="7176" width="14.28515625" style="56" customWidth="1"/>
    <col min="7177" max="7178" width="17.7109375" style="56" customWidth="1"/>
    <col min="7179" max="7184" width="18.28515625" style="56" customWidth="1"/>
    <col min="7185" max="7185" width="17.7109375" style="56" customWidth="1"/>
    <col min="7186" max="7186" width="55.5703125" style="56" customWidth="1"/>
    <col min="7187" max="7187" width="12" style="56" customWidth="1"/>
    <col min="7188" max="7188" width="15.42578125" style="56" customWidth="1"/>
    <col min="7189" max="7189" width="21.28515625" style="56" customWidth="1"/>
    <col min="7190" max="7424" width="9.28515625" style="56"/>
    <col min="7425" max="7425" width="8.42578125" style="56" customWidth="1"/>
    <col min="7426" max="7426" width="60.7109375" style="56" customWidth="1"/>
    <col min="7427" max="7427" width="21.7109375" style="56" customWidth="1"/>
    <col min="7428" max="7429" width="9.28515625" style="56"/>
    <col min="7430" max="7430" width="13.85546875" style="56" bestFit="1" customWidth="1"/>
    <col min="7431" max="7431" width="9.28515625" style="56"/>
    <col min="7432" max="7432" width="14.28515625" style="56" customWidth="1"/>
    <col min="7433" max="7434" width="17.7109375" style="56" customWidth="1"/>
    <col min="7435" max="7440" width="18.28515625" style="56" customWidth="1"/>
    <col min="7441" max="7441" width="17.7109375" style="56" customWidth="1"/>
    <col min="7442" max="7442" width="55.5703125" style="56" customWidth="1"/>
    <col min="7443" max="7443" width="12" style="56" customWidth="1"/>
    <col min="7444" max="7444" width="15.42578125" style="56" customWidth="1"/>
    <col min="7445" max="7445" width="21.28515625" style="56" customWidth="1"/>
    <col min="7446" max="7680" width="9.28515625" style="56"/>
    <col min="7681" max="7681" width="8.42578125" style="56" customWidth="1"/>
    <col min="7682" max="7682" width="60.7109375" style="56" customWidth="1"/>
    <col min="7683" max="7683" width="21.7109375" style="56" customWidth="1"/>
    <col min="7684" max="7685" width="9.28515625" style="56"/>
    <col min="7686" max="7686" width="13.85546875" style="56" bestFit="1" customWidth="1"/>
    <col min="7687" max="7687" width="9.28515625" style="56"/>
    <col min="7688" max="7688" width="14.28515625" style="56" customWidth="1"/>
    <col min="7689" max="7690" width="17.7109375" style="56" customWidth="1"/>
    <col min="7691" max="7696" width="18.28515625" style="56" customWidth="1"/>
    <col min="7697" max="7697" width="17.7109375" style="56" customWidth="1"/>
    <col min="7698" max="7698" width="55.5703125" style="56" customWidth="1"/>
    <col min="7699" max="7699" width="12" style="56" customWidth="1"/>
    <col min="7700" max="7700" width="15.42578125" style="56" customWidth="1"/>
    <col min="7701" max="7701" width="21.28515625" style="56" customWidth="1"/>
    <col min="7702" max="7936" width="9.28515625" style="56"/>
    <col min="7937" max="7937" width="8.42578125" style="56" customWidth="1"/>
    <col min="7938" max="7938" width="60.7109375" style="56" customWidth="1"/>
    <col min="7939" max="7939" width="21.7109375" style="56" customWidth="1"/>
    <col min="7940" max="7941" width="9.28515625" style="56"/>
    <col min="7942" max="7942" width="13.85546875" style="56" bestFit="1" customWidth="1"/>
    <col min="7943" max="7943" width="9.28515625" style="56"/>
    <col min="7944" max="7944" width="14.28515625" style="56" customWidth="1"/>
    <col min="7945" max="7946" width="17.7109375" style="56" customWidth="1"/>
    <col min="7947" max="7952" width="18.28515625" style="56" customWidth="1"/>
    <col min="7953" max="7953" width="17.7109375" style="56" customWidth="1"/>
    <col min="7954" max="7954" width="55.5703125" style="56" customWidth="1"/>
    <col min="7955" max="7955" width="12" style="56" customWidth="1"/>
    <col min="7956" max="7956" width="15.42578125" style="56" customWidth="1"/>
    <col min="7957" max="7957" width="21.28515625" style="56" customWidth="1"/>
    <col min="7958" max="8192" width="9.28515625" style="56"/>
    <col min="8193" max="8193" width="8.42578125" style="56" customWidth="1"/>
    <col min="8194" max="8194" width="60.7109375" style="56" customWidth="1"/>
    <col min="8195" max="8195" width="21.7109375" style="56" customWidth="1"/>
    <col min="8196" max="8197" width="9.28515625" style="56"/>
    <col min="8198" max="8198" width="13.85546875" style="56" bestFit="1" customWidth="1"/>
    <col min="8199" max="8199" width="9.28515625" style="56"/>
    <col min="8200" max="8200" width="14.28515625" style="56" customWidth="1"/>
    <col min="8201" max="8202" width="17.7109375" style="56" customWidth="1"/>
    <col min="8203" max="8208" width="18.28515625" style="56" customWidth="1"/>
    <col min="8209" max="8209" width="17.7109375" style="56" customWidth="1"/>
    <col min="8210" max="8210" width="55.5703125" style="56" customWidth="1"/>
    <col min="8211" max="8211" width="12" style="56" customWidth="1"/>
    <col min="8212" max="8212" width="15.42578125" style="56" customWidth="1"/>
    <col min="8213" max="8213" width="21.28515625" style="56" customWidth="1"/>
    <col min="8214" max="8448" width="9.28515625" style="56"/>
    <col min="8449" max="8449" width="8.42578125" style="56" customWidth="1"/>
    <col min="8450" max="8450" width="60.7109375" style="56" customWidth="1"/>
    <col min="8451" max="8451" width="21.7109375" style="56" customWidth="1"/>
    <col min="8452" max="8453" width="9.28515625" style="56"/>
    <col min="8454" max="8454" width="13.85546875" style="56" bestFit="1" customWidth="1"/>
    <col min="8455" max="8455" width="9.28515625" style="56"/>
    <col min="8456" max="8456" width="14.28515625" style="56" customWidth="1"/>
    <col min="8457" max="8458" width="17.7109375" style="56" customWidth="1"/>
    <col min="8459" max="8464" width="18.28515625" style="56" customWidth="1"/>
    <col min="8465" max="8465" width="17.7109375" style="56" customWidth="1"/>
    <col min="8466" max="8466" width="55.5703125" style="56" customWidth="1"/>
    <col min="8467" max="8467" width="12" style="56" customWidth="1"/>
    <col min="8468" max="8468" width="15.42578125" style="56" customWidth="1"/>
    <col min="8469" max="8469" width="21.28515625" style="56" customWidth="1"/>
    <col min="8470" max="8704" width="9.28515625" style="56"/>
    <col min="8705" max="8705" width="8.42578125" style="56" customWidth="1"/>
    <col min="8706" max="8706" width="60.7109375" style="56" customWidth="1"/>
    <col min="8707" max="8707" width="21.7109375" style="56" customWidth="1"/>
    <col min="8708" max="8709" width="9.28515625" style="56"/>
    <col min="8710" max="8710" width="13.85546875" style="56" bestFit="1" customWidth="1"/>
    <col min="8711" max="8711" width="9.28515625" style="56"/>
    <col min="8712" max="8712" width="14.28515625" style="56" customWidth="1"/>
    <col min="8713" max="8714" width="17.7109375" style="56" customWidth="1"/>
    <col min="8715" max="8720" width="18.28515625" style="56" customWidth="1"/>
    <col min="8721" max="8721" width="17.7109375" style="56" customWidth="1"/>
    <col min="8722" max="8722" width="55.5703125" style="56" customWidth="1"/>
    <col min="8723" max="8723" width="12" style="56" customWidth="1"/>
    <col min="8724" max="8724" width="15.42578125" style="56" customWidth="1"/>
    <col min="8725" max="8725" width="21.28515625" style="56" customWidth="1"/>
    <col min="8726" max="8960" width="9.28515625" style="56"/>
    <col min="8961" max="8961" width="8.42578125" style="56" customWidth="1"/>
    <col min="8962" max="8962" width="60.7109375" style="56" customWidth="1"/>
    <col min="8963" max="8963" width="21.7109375" style="56" customWidth="1"/>
    <col min="8964" max="8965" width="9.28515625" style="56"/>
    <col min="8966" max="8966" width="13.85546875" style="56" bestFit="1" customWidth="1"/>
    <col min="8967" max="8967" width="9.28515625" style="56"/>
    <col min="8968" max="8968" width="14.28515625" style="56" customWidth="1"/>
    <col min="8969" max="8970" width="17.7109375" style="56" customWidth="1"/>
    <col min="8971" max="8976" width="18.28515625" style="56" customWidth="1"/>
    <col min="8977" max="8977" width="17.7109375" style="56" customWidth="1"/>
    <col min="8978" max="8978" width="55.5703125" style="56" customWidth="1"/>
    <col min="8979" max="8979" width="12" style="56" customWidth="1"/>
    <col min="8980" max="8980" width="15.42578125" style="56" customWidth="1"/>
    <col min="8981" max="8981" width="21.28515625" style="56" customWidth="1"/>
    <col min="8982" max="9216" width="9.28515625" style="56"/>
    <col min="9217" max="9217" width="8.42578125" style="56" customWidth="1"/>
    <col min="9218" max="9218" width="60.7109375" style="56" customWidth="1"/>
    <col min="9219" max="9219" width="21.7109375" style="56" customWidth="1"/>
    <col min="9220" max="9221" width="9.28515625" style="56"/>
    <col min="9222" max="9222" width="13.85546875" style="56" bestFit="1" customWidth="1"/>
    <col min="9223" max="9223" width="9.28515625" style="56"/>
    <col min="9224" max="9224" width="14.28515625" style="56" customWidth="1"/>
    <col min="9225" max="9226" width="17.7109375" style="56" customWidth="1"/>
    <col min="9227" max="9232" width="18.28515625" style="56" customWidth="1"/>
    <col min="9233" max="9233" width="17.7109375" style="56" customWidth="1"/>
    <col min="9234" max="9234" width="55.5703125" style="56" customWidth="1"/>
    <col min="9235" max="9235" width="12" style="56" customWidth="1"/>
    <col min="9236" max="9236" width="15.42578125" style="56" customWidth="1"/>
    <col min="9237" max="9237" width="21.28515625" style="56" customWidth="1"/>
    <col min="9238" max="9472" width="9.28515625" style="56"/>
    <col min="9473" max="9473" width="8.42578125" style="56" customWidth="1"/>
    <col min="9474" max="9474" width="60.7109375" style="56" customWidth="1"/>
    <col min="9475" max="9475" width="21.7109375" style="56" customWidth="1"/>
    <col min="9476" max="9477" width="9.28515625" style="56"/>
    <col min="9478" max="9478" width="13.85546875" style="56" bestFit="1" customWidth="1"/>
    <col min="9479" max="9479" width="9.28515625" style="56"/>
    <col min="9480" max="9480" width="14.28515625" style="56" customWidth="1"/>
    <col min="9481" max="9482" width="17.7109375" style="56" customWidth="1"/>
    <col min="9483" max="9488" width="18.28515625" style="56" customWidth="1"/>
    <col min="9489" max="9489" width="17.7109375" style="56" customWidth="1"/>
    <col min="9490" max="9490" width="55.5703125" style="56" customWidth="1"/>
    <col min="9491" max="9491" width="12" style="56" customWidth="1"/>
    <col min="9492" max="9492" width="15.42578125" style="56" customWidth="1"/>
    <col min="9493" max="9493" width="21.28515625" style="56" customWidth="1"/>
    <col min="9494" max="9728" width="9.28515625" style="56"/>
    <col min="9729" max="9729" width="8.42578125" style="56" customWidth="1"/>
    <col min="9730" max="9730" width="60.7109375" style="56" customWidth="1"/>
    <col min="9731" max="9731" width="21.7109375" style="56" customWidth="1"/>
    <col min="9732" max="9733" width="9.28515625" style="56"/>
    <col min="9734" max="9734" width="13.85546875" style="56" bestFit="1" customWidth="1"/>
    <col min="9735" max="9735" width="9.28515625" style="56"/>
    <col min="9736" max="9736" width="14.28515625" style="56" customWidth="1"/>
    <col min="9737" max="9738" width="17.7109375" style="56" customWidth="1"/>
    <col min="9739" max="9744" width="18.28515625" style="56" customWidth="1"/>
    <col min="9745" max="9745" width="17.7109375" style="56" customWidth="1"/>
    <col min="9746" max="9746" width="55.5703125" style="56" customWidth="1"/>
    <col min="9747" max="9747" width="12" style="56" customWidth="1"/>
    <col min="9748" max="9748" width="15.42578125" style="56" customWidth="1"/>
    <col min="9749" max="9749" width="21.28515625" style="56" customWidth="1"/>
    <col min="9750" max="9984" width="9.28515625" style="56"/>
    <col min="9985" max="9985" width="8.42578125" style="56" customWidth="1"/>
    <col min="9986" max="9986" width="60.7109375" style="56" customWidth="1"/>
    <col min="9987" max="9987" width="21.7109375" style="56" customWidth="1"/>
    <col min="9988" max="9989" width="9.28515625" style="56"/>
    <col min="9990" max="9990" width="13.85546875" style="56" bestFit="1" customWidth="1"/>
    <col min="9991" max="9991" width="9.28515625" style="56"/>
    <col min="9992" max="9992" width="14.28515625" style="56" customWidth="1"/>
    <col min="9993" max="9994" width="17.7109375" style="56" customWidth="1"/>
    <col min="9995" max="10000" width="18.28515625" style="56" customWidth="1"/>
    <col min="10001" max="10001" width="17.7109375" style="56" customWidth="1"/>
    <col min="10002" max="10002" width="55.5703125" style="56" customWidth="1"/>
    <col min="10003" max="10003" width="12" style="56" customWidth="1"/>
    <col min="10004" max="10004" width="15.42578125" style="56" customWidth="1"/>
    <col min="10005" max="10005" width="21.28515625" style="56" customWidth="1"/>
    <col min="10006" max="10240" width="9.28515625" style="56"/>
    <col min="10241" max="10241" width="8.42578125" style="56" customWidth="1"/>
    <col min="10242" max="10242" width="60.7109375" style="56" customWidth="1"/>
    <col min="10243" max="10243" width="21.7109375" style="56" customWidth="1"/>
    <col min="10244" max="10245" width="9.28515625" style="56"/>
    <col min="10246" max="10246" width="13.85546875" style="56" bestFit="1" customWidth="1"/>
    <col min="10247" max="10247" width="9.28515625" style="56"/>
    <col min="10248" max="10248" width="14.28515625" style="56" customWidth="1"/>
    <col min="10249" max="10250" width="17.7109375" style="56" customWidth="1"/>
    <col min="10251" max="10256" width="18.28515625" style="56" customWidth="1"/>
    <col min="10257" max="10257" width="17.7109375" style="56" customWidth="1"/>
    <col min="10258" max="10258" width="55.5703125" style="56" customWidth="1"/>
    <col min="10259" max="10259" width="12" style="56" customWidth="1"/>
    <col min="10260" max="10260" width="15.42578125" style="56" customWidth="1"/>
    <col min="10261" max="10261" width="21.28515625" style="56" customWidth="1"/>
    <col min="10262" max="10496" width="9.28515625" style="56"/>
    <col min="10497" max="10497" width="8.42578125" style="56" customWidth="1"/>
    <col min="10498" max="10498" width="60.7109375" style="56" customWidth="1"/>
    <col min="10499" max="10499" width="21.7109375" style="56" customWidth="1"/>
    <col min="10500" max="10501" width="9.28515625" style="56"/>
    <col min="10502" max="10502" width="13.85546875" style="56" bestFit="1" customWidth="1"/>
    <col min="10503" max="10503" width="9.28515625" style="56"/>
    <col min="10504" max="10504" width="14.28515625" style="56" customWidth="1"/>
    <col min="10505" max="10506" width="17.7109375" style="56" customWidth="1"/>
    <col min="10507" max="10512" width="18.28515625" style="56" customWidth="1"/>
    <col min="10513" max="10513" width="17.7109375" style="56" customWidth="1"/>
    <col min="10514" max="10514" width="55.5703125" style="56" customWidth="1"/>
    <col min="10515" max="10515" width="12" style="56" customWidth="1"/>
    <col min="10516" max="10516" width="15.42578125" style="56" customWidth="1"/>
    <col min="10517" max="10517" width="21.28515625" style="56" customWidth="1"/>
    <col min="10518" max="10752" width="9.28515625" style="56"/>
    <col min="10753" max="10753" width="8.42578125" style="56" customWidth="1"/>
    <col min="10754" max="10754" width="60.7109375" style="56" customWidth="1"/>
    <col min="10755" max="10755" width="21.7109375" style="56" customWidth="1"/>
    <col min="10756" max="10757" width="9.28515625" style="56"/>
    <col min="10758" max="10758" width="13.85546875" style="56" bestFit="1" customWidth="1"/>
    <col min="10759" max="10759" width="9.28515625" style="56"/>
    <col min="10760" max="10760" width="14.28515625" style="56" customWidth="1"/>
    <col min="10761" max="10762" width="17.7109375" style="56" customWidth="1"/>
    <col min="10763" max="10768" width="18.28515625" style="56" customWidth="1"/>
    <col min="10769" max="10769" width="17.7109375" style="56" customWidth="1"/>
    <col min="10770" max="10770" width="55.5703125" style="56" customWidth="1"/>
    <col min="10771" max="10771" width="12" style="56" customWidth="1"/>
    <col min="10772" max="10772" width="15.42578125" style="56" customWidth="1"/>
    <col min="10773" max="10773" width="21.28515625" style="56" customWidth="1"/>
    <col min="10774" max="11008" width="9.28515625" style="56"/>
    <col min="11009" max="11009" width="8.42578125" style="56" customWidth="1"/>
    <col min="11010" max="11010" width="60.7109375" style="56" customWidth="1"/>
    <col min="11011" max="11011" width="21.7109375" style="56" customWidth="1"/>
    <col min="11012" max="11013" width="9.28515625" style="56"/>
    <col min="11014" max="11014" width="13.85546875" style="56" bestFit="1" customWidth="1"/>
    <col min="11015" max="11015" width="9.28515625" style="56"/>
    <col min="11016" max="11016" width="14.28515625" style="56" customWidth="1"/>
    <col min="11017" max="11018" width="17.7109375" style="56" customWidth="1"/>
    <col min="11019" max="11024" width="18.28515625" style="56" customWidth="1"/>
    <col min="11025" max="11025" width="17.7109375" style="56" customWidth="1"/>
    <col min="11026" max="11026" width="55.5703125" style="56" customWidth="1"/>
    <col min="11027" max="11027" width="12" style="56" customWidth="1"/>
    <col min="11028" max="11028" width="15.42578125" style="56" customWidth="1"/>
    <col min="11029" max="11029" width="21.28515625" style="56" customWidth="1"/>
    <col min="11030" max="11264" width="9.28515625" style="56"/>
    <col min="11265" max="11265" width="8.42578125" style="56" customWidth="1"/>
    <col min="11266" max="11266" width="60.7109375" style="56" customWidth="1"/>
    <col min="11267" max="11267" width="21.7109375" style="56" customWidth="1"/>
    <col min="11268" max="11269" width="9.28515625" style="56"/>
    <col min="11270" max="11270" width="13.85546875" style="56" bestFit="1" customWidth="1"/>
    <col min="11271" max="11271" width="9.28515625" style="56"/>
    <col min="11272" max="11272" width="14.28515625" style="56" customWidth="1"/>
    <col min="11273" max="11274" width="17.7109375" style="56" customWidth="1"/>
    <col min="11275" max="11280" width="18.28515625" style="56" customWidth="1"/>
    <col min="11281" max="11281" width="17.7109375" style="56" customWidth="1"/>
    <col min="11282" max="11282" width="55.5703125" style="56" customWidth="1"/>
    <col min="11283" max="11283" width="12" style="56" customWidth="1"/>
    <col min="11284" max="11284" width="15.42578125" style="56" customWidth="1"/>
    <col min="11285" max="11285" width="21.28515625" style="56" customWidth="1"/>
    <col min="11286" max="11520" width="9.28515625" style="56"/>
    <col min="11521" max="11521" width="8.42578125" style="56" customWidth="1"/>
    <col min="11522" max="11522" width="60.7109375" style="56" customWidth="1"/>
    <col min="11523" max="11523" width="21.7109375" style="56" customWidth="1"/>
    <col min="11524" max="11525" width="9.28515625" style="56"/>
    <col min="11526" max="11526" width="13.85546875" style="56" bestFit="1" customWidth="1"/>
    <col min="11527" max="11527" width="9.28515625" style="56"/>
    <col min="11528" max="11528" width="14.28515625" style="56" customWidth="1"/>
    <col min="11529" max="11530" width="17.7109375" style="56" customWidth="1"/>
    <col min="11531" max="11536" width="18.28515625" style="56" customWidth="1"/>
    <col min="11537" max="11537" width="17.7109375" style="56" customWidth="1"/>
    <col min="11538" max="11538" width="55.5703125" style="56" customWidth="1"/>
    <col min="11539" max="11539" width="12" style="56" customWidth="1"/>
    <col min="11540" max="11540" width="15.42578125" style="56" customWidth="1"/>
    <col min="11541" max="11541" width="21.28515625" style="56" customWidth="1"/>
    <col min="11542" max="11776" width="9.28515625" style="56"/>
    <col min="11777" max="11777" width="8.42578125" style="56" customWidth="1"/>
    <col min="11778" max="11778" width="60.7109375" style="56" customWidth="1"/>
    <col min="11779" max="11779" width="21.7109375" style="56" customWidth="1"/>
    <col min="11780" max="11781" width="9.28515625" style="56"/>
    <col min="11782" max="11782" width="13.85546875" style="56" bestFit="1" customWidth="1"/>
    <col min="11783" max="11783" width="9.28515625" style="56"/>
    <col min="11784" max="11784" width="14.28515625" style="56" customWidth="1"/>
    <col min="11785" max="11786" width="17.7109375" style="56" customWidth="1"/>
    <col min="11787" max="11792" width="18.28515625" style="56" customWidth="1"/>
    <col min="11793" max="11793" width="17.7109375" style="56" customWidth="1"/>
    <col min="11794" max="11794" width="55.5703125" style="56" customWidth="1"/>
    <col min="11795" max="11795" width="12" style="56" customWidth="1"/>
    <col min="11796" max="11796" width="15.42578125" style="56" customWidth="1"/>
    <col min="11797" max="11797" width="21.28515625" style="56" customWidth="1"/>
    <col min="11798" max="12032" width="9.28515625" style="56"/>
    <col min="12033" max="12033" width="8.42578125" style="56" customWidth="1"/>
    <col min="12034" max="12034" width="60.7109375" style="56" customWidth="1"/>
    <col min="12035" max="12035" width="21.7109375" style="56" customWidth="1"/>
    <col min="12036" max="12037" width="9.28515625" style="56"/>
    <col min="12038" max="12038" width="13.85546875" style="56" bestFit="1" customWidth="1"/>
    <col min="12039" max="12039" width="9.28515625" style="56"/>
    <col min="12040" max="12040" width="14.28515625" style="56" customWidth="1"/>
    <col min="12041" max="12042" width="17.7109375" style="56" customWidth="1"/>
    <col min="12043" max="12048" width="18.28515625" style="56" customWidth="1"/>
    <col min="12049" max="12049" width="17.7109375" style="56" customWidth="1"/>
    <col min="12050" max="12050" width="55.5703125" style="56" customWidth="1"/>
    <col min="12051" max="12051" width="12" style="56" customWidth="1"/>
    <col min="12052" max="12052" width="15.42578125" style="56" customWidth="1"/>
    <col min="12053" max="12053" width="21.28515625" style="56" customWidth="1"/>
    <col min="12054" max="12288" width="9.28515625" style="56"/>
    <col min="12289" max="12289" width="8.42578125" style="56" customWidth="1"/>
    <col min="12290" max="12290" width="60.7109375" style="56" customWidth="1"/>
    <col min="12291" max="12291" width="21.7109375" style="56" customWidth="1"/>
    <col min="12292" max="12293" width="9.28515625" style="56"/>
    <col min="12294" max="12294" width="13.85546875" style="56" bestFit="1" customWidth="1"/>
    <col min="12295" max="12295" width="9.28515625" style="56"/>
    <col min="12296" max="12296" width="14.28515625" style="56" customWidth="1"/>
    <col min="12297" max="12298" width="17.7109375" style="56" customWidth="1"/>
    <col min="12299" max="12304" width="18.28515625" style="56" customWidth="1"/>
    <col min="12305" max="12305" width="17.7109375" style="56" customWidth="1"/>
    <col min="12306" max="12306" width="55.5703125" style="56" customWidth="1"/>
    <col min="12307" max="12307" width="12" style="56" customWidth="1"/>
    <col min="12308" max="12308" width="15.42578125" style="56" customWidth="1"/>
    <col min="12309" max="12309" width="21.28515625" style="56" customWidth="1"/>
    <col min="12310" max="12544" width="9.28515625" style="56"/>
    <col min="12545" max="12545" width="8.42578125" style="56" customWidth="1"/>
    <col min="12546" max="12546" width="60.7109375" style="56" customWidth="1"/>
    <col min="12547" max="12547" width="21.7109375" style="56" customWidth="1"/>
    <col min="12548" max="12549" width="9.28515625" style="56"/>
    <col min="12550" max="12550" width="13.85546875" style="56" bestFit="1" customWidth="1"/>
    <col min="12551" max="12551" width="9.28515625" style="56"/>
    <col min="12552" max="12552" width="14.28515625" style="56" customWidth="1"/>
    <col min="12553" max="12554" width="17.7109375" style="56" customWidth="1"/>
    <col min="12555" max="12560" width="18.28515625" style="56" customWidth="1"/>
    <col min="12561" max="12561" width="17.7109375" style="56" customWidth="1"/>
    <col min="12562" max="12562" width="55.5703125" style="56" customWidth="1"/>
    <col min="12563" max="12563" width="12" style="56" customWidth="1"/>
    <col min="12564" max="12564" width="15.42578125" style="56" customWidth="1"/>
    <col min="12565" max="12565" width="21.28515625" style="56" customWidth="1"/>
    <col min="12566" max="12800" width="9.28515625" style="56"/>
    <col min="12801" max="12801" width="8.42578125" style="56" customWidth="1"/>
    <col min="12802" max="12802" width="60.7109375" style="56" customWidth="1"/>
    <col min="12803" max="12803" width="21.7109375" style="56" customWidth="1"/>
    <col min="12804" max="12805" width="9.28515625" style="56"/>
    <col min="12806" max="12806" width="13.85546875" style="56" bestFit="1" customWidth="1"/>
    <col min="12807" max="12807" width="9.28515625" style="56"/>
    <col min="12808" max="12808" width="14.28515625" style="56" customWidth="1"/>
    <col min="12809" max="12810" width="17.7109375" style="56" customWidth="1"/>
    <col min="12811" max="12816" width="18.28515625" style="56" customWidth="1"/>
    <col min="12817" max="12817" width="17.7109375" style="56" customWidth="1"/>
    <col min="12818" max="12818" width="55.5703125" style="56" customWidth="1"/>
    <col min="12819" max="12819" width="12" style="56" customWidth="1"/>
    <col min="12820" max="12820" width="15.42578125" style="56" customWidth="1"/>
    <col min="12821" max="12821" width="21.28515625" style="56" customWidth="1"/>
    <col min="12822" max="13056" width="9.28515625" style="56"/>
    <col min="13057" max="13057" width="8.42578125" style="56" customWidth="1"/>
    <col min="13058" max="13058" width="60.7109375" style="56" customWidth="1"/>
    <col min="13059" max="13059" width="21.7109375" style="56" customWidth="1"/>
    <col min="13060" max="13061" width="9.28515625" style="56"/>
    <col min="13062" max="13062" width="13.85546875" style="56" bestFit="1" customWidth="1"/>
    <col min="13063" max="13063" width="9.28515625" style="56"/>
    <col min="13064" max="13064" width="14.28515625" style="56" customWidth="1"/>
    <col min="13065" max="13066" width="17.7109375" style="56" customWidth="1"/>
    <col min="13067" max="13072" width="18.28515625" style="56" customWidth="1"/>
    <col min="13073" max="13073" width="17.7109375" style="56" customWidth="1"/>
    <col min="13074" max="13074" width="55.5703125" style="56" customWidth="1"/>
    <col min="13075" max="13075" width="12" style="56" customWidth="1"/>
    <col min="13076" max="13076" width="15.42578125" style="56" customWidth="1"/>
    <col min="13077" max="13077" width="21.28515625" style="56" customWidth="1"/>
    <col min="13078" max="13312" width="9.28515625" style="56"/>
    <col min="13313" max="13313" width="8.42578125" style="56" customWidth="1"/>
    <col min="13314" max="13314" width="60.7109375" style="56" customWidth="1"/>
    <col min="13315" max="13315" width="21.7109375" style="56" customWidth="1"/>
    <col min="13316" max="13317" width="9.28515625" style="56"/>
    <col min="13318" max="13318" width="13.85546875" style="56" bestFit="1" customWidth="1"/>
    <col min="13319" max="13319" width="9.28515625" style="56"/>
    <col min="13320" max="13320" width="14.28515625" style="56" customWidth="1"/>
    <col min="13321" max="13322" width="17.7109375" style="56" customWidth="1"/>
    <col min="13323" max="13328" width="18.28515625" style="56" customWidth="1"/>
    <col min="13329" max="13329" width="17.7109375" style="56" customWidth="1"/>
    <col min="13330" max="13330" width="55.5703125" style="56" customWidth="1"/>
    <col min="13331" max="13331" width="12" style="56" customWidth="1"/>
    <col min="13332" max="13332" width="15.42578125" style="56" customWidth="1"/>
    <col min="13333" max="13333" width="21.28515625" style="56" customWidth="1"/>
    <col min="13334" max="13568" width="9.28515625" style="56"/>
    <col min="13569" max="13569" width="8.42578125" style="56" customWidth="1"/>
    <col min="13570" max="13570" width="60.7109375" style="56" customWidth="1"/>
    <col min="13571" max="13571" width="21.7109375" style="56" customWidth="1"/>
    <col min="13572" max="13573" width="9.28515625" style="56"/>
    <col min="13574" max="13574" width="13.85546875" style="56" bestFit="1" customWidth="1"/>
    <col min="13575" max="13575" width="9.28515625" style="56"/>
    <col min="13576" max="13576" width="14.28515625" style="56" customWidth="1"/>
    <col min="13577" max="13578" width="17.7109375" style="56" customWidth="1"/>
    <col min="13579" max="13584" width="18.28515625" style="56" customWidth="1"/>
    <col min="13585" max="13585" width="17.7109375" style="56" customWidth="1"/>
    <col min="13586" max="13586" width="55.5703125" style="56" customWidth="1"/>
    <col min="13587" max="13587" width="12" style="56" customWidth="1"/>
    <col min="13588" max="13588" width="15.42578125" style="56" customWidth="1"/>
    <col min="13589" max="13589" width="21.28515625" style="56" customWidth="1"/>
    <col min="13590" max="13824" width="9.28515625" style="56"/>
    <col min="13825" max="13825" width="8.42578125" style="56" customWidth="1"/>
    <col min="13826" max="13826" width="60.7109375" style="56" customWidth="1"/>
    <col min="13827" max="13827" width="21.7109375" style="56" customWidth="1"/>
    <col min="13828" max="13829" width="9.28515625" style="56"/>
    <col min="13830" max="13830" width="13.85546875" style="56" bestFit="1" customWidth="1"/>
    <col min="13831" max="13831" width="9.28515625" style="56"/>
    <col min="13832" max="13832" width="14.28515625" style="56" customWidth="1"/>
    <col min="13833" max="13834" width="17.7109375" style="56" customWidth="1"/>
    <col min="13835" max="13840" width="18.28515625" style="56" customWidth="1"/>
    <col min="13841" max="13841" width="17.7109375" style="56" customWidth="1"/>
    <col min="13842" max="13842" width="55.5703125" style="56" customWidth="1"/>
    <col min="13843" max="13843" width="12" style="56" customWidth="1"/>
    <col min="13844" max="13844" width="15.42578125" style="56" customWidth="1"/>
    <col min="13845" max="13845" width="21.28515625" style="56" customWidth="1"/>
    <col min="13846" max="14080" width="9.28515625" style="56"/>
    <col min="14081" max="14081" width="8.42578125" style="56" customWidth="1"/>
    <col min="14082" max="14082" width="60.7109375" style="56" customWidth="1"/>
    <col min="14083" max="14083" width="21.7109375" style="56" customWidth="1"/>
    <col min="14084" max="14085" width="9.28515625" style="56"/>
    <col min="14086" max="14086" width="13.85546875" style="56" bestFit="1" customWidth="1"/>
    <col min="14087" max="14087" width="9.28515625" style="56"/>
    <col min="14088" max="14088" width="14.28515625" style="56" customWidth="1"/>
    <col min="14089" max="14090" width="17.7109375" style="56" customWidth="1"/>
    <col min="14091" max="14096" width="18.28515625" style="56" customWidth="1"/>
    <col min="14097" max="14097" width="17.7109375" style="56" customWidth="1"/>
    <col min="14098" max="14098" width="55.5703125" style="56" customWidth="1"/>
    <col min="14099" max="14099" width="12" style="56" customWidth="1"/>
    <col min="14100" max="14100" width="15.42578125" style="56" customWidth="1"/>
    <col min="14101" max="14101" width="21.28515625" style="56" customWidth="1"/>
    <col min="14102" max="14336" width="9.28515625" style="56"/>
    <col min="14337" max="14337" width="8.42578125" style="56" customWidth="1"/>
    <col min="14338" max="14338" width="60.7109375" style="56" customWidth="1"/>
    <col min="14339" max="14339" width="21.7109375" style="56" customWidth="1"/>
    <col min="14340" max="14341" width="9.28515625" style="56"/>
    <col min="14342" max="14342" width="13.85546875" style="56" bestFit="1" customWidth="1"/>
    <col min="14343" max="14343" width="9.28515625" style="56"/>
    <col min="14344" max="14344" width="14.28515625" style="56" customWidth="1"/>
    <col min="14345" max="14346" width="17.7109375" style="56" customWidth="1"/>
    <col min="14347" max="14352" width="18.28515625" style="56" customWidth="1"/>
    <col min="14353" max="14353" width="17.7109375" style="56" customWidth="1"/>
    <col min="14354" max="14354" width="55.5703125" style="56" customWidth="1"/>
    <col min="14355" max="14355" width="12" style="56" customWidth="1"/>
    <col min="14356" max="14356" width="15.42578125" style="56" customWidth="1"/>
    <col min="14357" max="14357" width="21.28515625" style="56" customWidth="1"/>
    <col min="14358" max="14592" width="9.28515625" style="56"/>
    <col min="14593" max="14593" width="8.42578125" style="56" customWidth="1"/>
    <col min="14594" max="14594" width="60.7109375" style="56" customWidth="1"/>
    <col min="14595" max="14595" width="21.7109375" style="56" customWidth="1"/>
    <col min="14596" max="14597" width="9.28515625" style="56"/>
    <col min="14598" max="14598" width="13.85546875" style="56" bestFit="1" customWidth="1"/>
    <col min="14599" max="14599" width="9.28515625" style="56"/>
    <col min="14600" max="14600" width="14.28515625" style="56" customWidth="1"/>
    <col min="14601" max="14602" width="17.7109375" style="56" customWidth="1"/>
    <col min="14603" max="14608" width="18.28515625" style="56" customWidth="1"/>
    <col min="14609" max="14609" width="17.7109375" style="56" customWidth="1"/>
    <col min="14610" max="14610" width="55.5703125" style="56" customWidth="1"/>
    <col min="14611" max="14611" width="12" style="56" customWidth="1"/>
    <col min="14612" max="14612" width="15.42578125" style="56" customWidth="1"/>
    <col min="14613" max="14613" width="21.28515625" style="56" customWidth="1"/>
    <col min="14614" max="14848" width="9.28515625" style="56"/>
    <col min="14849" max="14849" width="8.42578125" style="56" customWidth="1"/>
    <col min="14850" max="14850" width="60.7109375" style="56" customWidth="1"/>
    <col min="14851" max="14851" width="21.7109375" style="56" customWidth="1"/>
    <col min="14852" max="14853" width="9.28515625" style="56"/>
    <col min="14854" max="14854" width="13.85546875" style="56" bestFit="1" customWidth="1"/>
    <col min="14855" max="14855" width="9.28515625" style="56"/>
    <col min="14856" max="14856" width="14.28515625" style="56" customWidth="1"/>
    <col min="14857" max="14858" width="17.7109375" style="56" customWidth="1"/>
    <col min="14859" max="14864" width="18.28515625" style="56" customWidth="1"/>
    <col min="14865" max="14865" width="17.7109375" style="56" customWidth="1"/>
    <col min="14866" max="14866" width="55.5703125" style="56" customWidth="1"/>
    <col min="14867" max="14867" width="12" style="56" customWidth="1"/>
    <col min="14868" max="14868" width="15.42578125" style="56" customWidth="1"/>
    <col min="14869" max="14869" width="21.28515625" style="56" customWidth="1"/>
    <col min="14870" max="15104" width="9.28515625" style="56"/>
    <col min="15105" max="15105" width="8.42578125" style="56" customWidth="1"/>
    <col min="15106" max="15106" width="60.7109375" style="56" customWidth="1"/>
    <col min="15107" max="15107" width="21.7109375" style="56" customWidth="1"/>
    <col min="15108" max="15109" width="9.28515625" style="56"/>
    <col min="15110" max="15110" width="13.85546875" style="56" bestFit="1" customWidth="1"/>
    <col min="15111" max="15111" width="9.28515625" style="56"/>
    <col min="15112" max="15112" width="14.28515625" style="56" customWidth="1"/>
    <col min="15113" max="15114" width="17.7109375" style="56" customWidth="1"/>
    <col min="15115" max="15120" width="18.28515625" style="56" customWidth="1"/>
    <col min="15121" max="15121" width="17.7109375" style="56" customWidth="1"/>
    <col min="15122" max="15122" width="55.5703125" style="56" customWidth="1"/>
    <col min="15123" max="15123" width="12" style="56" customWidth="1"/>
    <col min="15124" max="15124" width="15.42578125" style="56" customWidth="1"/>
    <col min="15125" max="15125" width="21.28515625" style="56" customWidth="1"/>
    <col min="15126" max="15360" width="9.28515625" style="56"/>
    <col min="15361" max="15361" width="8.42578125" style="56" customWidth="1"/>
    <col min="15362" max="15362" width="60.7109375" style="56" customWidth="1"/>
    <col min="15363" max="15363" width="21.7109375" style="56" customWidth="1"/>
    <col min="15364" max="15365" width="9.28515625" style="56"/>
    <col min="15366" max="15366" width="13.85546875" style="56" bestFit="1" customWidth="1"/>
    <col min="15367" max="15367" width="9.28515625" style="56"/>
    <col min="15368" max="15368" width="14.28515625" style="56" customWidth="1"/>
    <col min="15369" max="15370" width="17.7109375" style="56" customWidth="1"/>
    <col min="15371" max="15376" width="18.28515625" style="56" customWidth="1"/>
    <col min="15377" max="15377" width="17.7109375" style="56" customWidth="1"/>
    <col min="15378" max="15378" width="55.5703125" style="56" customWidth="1"/>
    <col min="15379" max="15379" width="12" style="56" customWidth="1"/>
    <col min="15380" max="15380" width="15.42578125" style="56" customWidth="1"/>
    <col min="15381" max="15381" width="21.28515625" style="56" customWidth="1"/>
    <col min="15382" max="15616" width="9.28515625" style="56"/>
    <col min="15617" max="15617" width="8.42578125" style="56" customWidth="1"/>
    <col min="15618" max="15618" width="60.7109375" style="56" customWidth="1"/>
    <col min="15619" max="15619" width="21.7109375" style="56" customWidth="1"/>
    <col min="15620" max="15621" width="9.28515625" style="56"/>
    <col min="15622" max="15622" width="13.85546875" style="56" bestFit="1" customWidth="1"/>
    <col min="15623" max="15623" width="9.28515625" style="56"/>
    <col min="15624" max="15624" width="14.28515625" style="56" customWidth="1"/>
    <col min="15625" max="15626" width="17.7109375" style="56" customWidth="1"/>
    <col min="15627" max="15632" width="18.28515625" style="56" customWidth="1"/>
    <col min="15633" max="15633" width="17.7109375" style="56" customWidth="1"/>
    <col min="15634" max="15634" width="55.5703125" style="56" customWidth="1"/>
    <col min="15635" max="15635" width="12" style="56" customWidth="1"/>
    <col min="15636" max="15636" width="15.42578125" style="56" customWidth="1"/>
    <col min="15637" max="15637" width="21.28515625" style="56" customWidth="1"/>
    <col min="15638" max="15872" width="9.28515625" style="56"/>
    <col min="15873" max="15873" width="8.42578125" style="56" customWidth="1"/>
    <col min="15874" max="15874" width="60.7109375" style="56" customWidth="1"/>
    <col min="15875" max="15875" width="21.7109375" style="56" customWidth="1"/>
    <col min="15876" max="15877" width="9.28515625" style="56"/>
    <col min="15878" max="15878" width="13.85546875" style="56" bestFit="1" customWidth="1"/>
    <col min="15879" max="15879" width="9.28515625" style="56"/>
    <col min="15880" max="15880" width="14.28515625" style="56" customWidth="1"/>
    <col min="15881" max="15882" width="17.7109375" style="56" customWidth="1"/>
    <col min="15883" max="15888" width="18.28515625" style="56" customWidth="1"/>
    <col min="15889" max="15889" width="17.7109375" style="56" customWidth="1"/>
    <col min="15890" max="15890" width="55.5703125" style="56" customWidth="1"/>
    <col min="15891" max="15891" width="12" style="56" customWidth="1"/>
    <col min="15892" max="15892" width="15.42578125" style="56" customWidth="1"/>
    <col min="15893" max="15893" width="21.28515625" style="56" customWidth="1"/>
    <col min="15894" max="16128" width="9.28515625" style="56"/>
    <col min="16129" max="16129" width="8.42578125" style="56" customWidth="1"/>
    <col min="16130" max="16130" width="60.7109375" style="56" customWidth="1"/>
    <col min="16131" max="16131" width="21.7109375" style="56" customWidth="1"/>
    <col min="16132" max="16133" width="9.28515625" style="56"/>
    <col min="16134" max="16134" width="13.85546875" style="56" bestFit="1" customWidth="1"/>
    <col min="16135" max="16135" width="9.28515625" style="56"/>
    <col min="16136" max="16136" width="14.28515625" style="56" customWidth="1"/>
    <col min="16137" max="16138" width="17.7109375" style="56" customWidth="1"/>
    <col min="16139" max="16144" width="18.28515625" style="56" customWidth="1"/>
    <col min="16145" max="16145" width="17.7109375" style="56" customWidth="1"/>
    <col min="16146" max="16146" width="55.5703125" style="56" customWidth="1"/>
    <col min="16147" max="16147" width="12" style="56" customWidth="1"/>
    <col min="16148" max="16148" width="15.42578125" style="56" customWidth="1"/>
    <col min="16149" max="16149" width="21.28515625" style="56" customWidth="1"/>
    <col min="16150" max="16384" width="9.28515625" style="56"/>
  </cols>
  <sheetData>
    <row r="1" spans="1:21" s="170" customFormat="1" ht="75" customHeight="1" x14ac:dyDescent="0.25">
      <c r="A1" s="204"/>
      <c r="B1" s="205"/>
      <c r="C1" s="206"/>
      <c r="D1" s="206"/>
      <c r="E1" s="206"/>
      <c r="F1" s="206"/>
      <c r="G1" s="206"/>
      <c r="H1" s="206"/>
      <c r="I1" s="207"/>
      <c r="J1" s="207"/>
      <c r="Q1" s="208" t="s">
        <v>256</v>
      </c>
      <c r="R1" s="208"/>
      <c r="S1" s="209"/>
      <c r="T1" s="209"/>
      <c r="U1" s="209"/>
    </row>
    <row r="2" spans="1:21" s="170" customFormat="1" ht="23.25" customHeight="1" x14ac:dyDescent="0.25">
      <c r="A2" s="210" t="s">
        <v>257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</row>
    <row r="3" spans="1:21" s="170" customFormat="1" ht="24.75" customHeight="1" x14ac:dyDescent="0.25">
      <c r="A3" s="53" t="s">
        <v>89</v>
      </c>
      <c r="B3" s="53" t="s">
        <v>258</v>
      </c>
      <c r="C3" s="53" t="s">
        <v>7</v>
      </c>
      <c r="D3" s="53" t="s">
        <v>5</v>
      </c>
      <c r="E3" s="53"/>
      <c r="F3" s="53"/>
      <c r="G3" s="53"/>
      <c r="H3" s="12"/>
      <c r="I3" s="53" t="s">
        <v>6</v>
      </c>
      <c r="J3" s="53"/>
      <c r="K3" s="53"/>
      <c r="L3" s="53"/>
      <c r="M3" s="53"/>
      <c r="N3" s="53"/>
      <c r="O3" s="53"/>
      <c r="P3" s="53"/>
      <c r="Q3" s="53"/>
      <c r="R3" s="53" t="s">
        <v>259</v>
      </c>
    </row>
    <row r="4" spans="1:21" s="170" customFormat="1" ht="42" customHeight="1" x14ac:dyDescent="0.25">
      <c r="A4" s="53"/>
      <c r="B4" s="53"/>
      <c r="C4" s="53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2">
        <v>2022</v>
      </c>
      <c r="Q4" s="12" t="s">
        <v>11</v>
      </c>
      <c r="R4" s="53"/>
    </row>
    <row r="5" spans="1:21" ht="26.25" customHeight="1" x14ac:dyDescent="0.25">
      <c r="A5" s="34" t="s">
        <v>248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21" ht="24" customHeight="1" x14ac:dyDescent="0.25">
      <c r="A6" s="211" t="s">
        <v>249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</row>
    <row r="7" spans="1:21" ht="24.95" customHeight="1" x14ac:dyDescent="0.25">
      <c r="A7" s="176" t="s">
        <v>110</v>
      </c>
      <c r="B7" s="212" t="s">
        <v>260</v>
      </c>
      <c r="C7" s="176" t="s">
        <v>261</v>
      </c>
      <c r="D7" s="133" t="s">
        <v>18</v>
      </c>
      <c r="E7" s="133" t="s">
        <v>262</v>
      </c>
      <c r="F7" s="133" t="s">
        <v>263</v>
      </c>
      <c r="G7" s="133" t="s">
        <v>264</v>
      </c>
      <c r="H7" s="213">
        <v>69765.3</v>
      </c>
      <c r="I7" s="213">
        <v>78566.5</v>
      </c>
      <c r="J7" s="213">
        <v>53980.2</v>
      </c>
      <c r="K7" s="214">
        <v>48275.5</v>
      </c>
      <c r="L7" s="214">
        <v>47527.3</v>
      </c>
      <c r="M7" s="214">
        <v>50883.5</v>
      </c>
      <c r="N7" s="214">
        <v>45258.3</v>
      </c>
      <c r="O7" s="214">
        <v>45258.3</v>
      </c>
      <c r="P7" s="214">
        <f>O7</f>
        <v>45258.3</v>
      </c>
      <c r="Q7" s="214">
        <f>SUM(H7:P7)</f>
        <v>484773.19999999995</v>
      </c>
      <c r="R7" s="42" t="s">
        <v>265</v>
      </c>
    </row>
    <row r="8" spans="1:21" ht="24.95" customHeight="1" x14ac:dyDescent="0.25">
      <c r="A8" s="177"/>
      <c r="B8" s="215"/>
      <c r="C8" s="177"/>
      <c r="D8" s="133" t="s">
        <v>18</v>
      </c>
      <c r="E8" s="133" t="s">
        <v>262</v>
      </c>
      <c r="F8" s="133" t="s">
        <v>263</v>
      </c>
      <c r="G8" s="133" t="s">
        <v>266</v>
      </c>
      <c r="H8" s="213">
        <v>2247.3000000000002</v>
      </c>
      <c r="I8" s="213">
        <v>6941.5</v>
      </c>
      <c r="J8" s="213">
        <v>7305.1</v>
      </c>
      <c r="K8" s="214">
        <v>3060.4</v>
      </c>
      <c r="L8" s="214">
        <v>788.7</v>
      </c>
      <c r="M8" s="214">
        <v>2751.6</v>
      </c>
      <c r="N8" s="214">
        <v>230</v>
      </c>
      <c r="O8" s="214">
        <v>230</v>
      </c>
      <c r="P8" s="214">
        <v>230</v>
      </c>
      <c r="Q8" s="214">
        <f t="shared" ref="Q8:Q54" si="0">SUM(H8:P8)</f>
        <v>23784.600000000002</v>
      </c>
      <c r="R8" s="44"/>
    </row>
    <row r="9" spans="1:21" ht="24.95" customHeight="1" x14ac:dyDescent="0.25">
      <c r="A9" s="177"/>
      <c r="B9" s="215"/>
      <c r="C9" s="177"/>
      <c r="D9" s="133" t="s">
        <v>18</v>
      </c>
      <c r="E9" s="133" t="s">
        <v>262</v>
      </c>
      <c r="F9" s="133" t="s">
        <v>263</v>
      </c>
      <c r="G9" s="133" t="s">
        <v>267</v>
      </c>
      <c r="H9" s="213">
        <v>11537</v>
      </c>
      <c r="I9" s="213">
        <v>12269.9</v>
      </c>
      <c r="J9" s="213">
        <v>8827.4</v>
      </c>
      <c r="K9" s="214">
        <v>7585.8</v>
      </c>
      <c r="L9" s="214">
        <v>7298.7</v>
      </c>
      <c r="M9" s="214">
        <v>7606.8</v>
      </c>
      <c r="N9" s="214">
        <v>7008.7</v>
      </c>
      <c r="O9" s="214">
        <v>7008.7</v>
      </c>
      <c r="P9" s="214">
        <v>7008.7</v>
      </c>
      <c r="Q9" s="214">
        <f t="shared" si="0"/>
        <v>76151.7</v>
      </c>
      <c r="R9" s="44"/>
    </row>
    <row r="10" spans="1:21" ht="24.95" customHeight="1" x14ac:dyDescent="0.25">
      <c r="A10" s="177"/>
      <c r="B10" s="215"/>
      <c r="C10" s="177"/>
      <c r="D10" s="133" t="s">
        <v>18</v>
      </c>
      <c r="E10" s="133" t="s">
        <v>262</v>
      </c>
      <c r="F10" s="133" t="s">
        <v>263</v>
      </c>
      <c r="G10" s="133" t="s">
        <v>268</v>
      </c>
      <c r="H10" s="213">
        <v>180</v>
      </c>
      <c r="I10" s="213">
        <v>1248.0999999999999</v>
      </c>
      <c r="J10" s="213">
        <v>101.9</v>
      </c>
      <c r="K10" s="214">
        <v>10</v>
      </c>
      <c r="L10" s="214"/>
      <c r="M10" s="214"/>
      <c r="N10" s="214"/>
      <c r="O10" s="214"/>
      <c r="P10" s="214">
        <f t="shared" ref="P10:P54" si="1">O10</f>
        <v>0</v>
      </c>
      <c r="Q10" s="214">
        <f t="shared" si="0"/>
        <v>1540</v>
      </c>
      <c r="R10" s="44"/>
    </row>
    <row r="11" spans="1:21" ht="24.95" customHeight="1" x14ac:dyDescent="0.25">
      <c r="A11" s="177"/>
      <c r="B11" s="215"/>
      <c r="C11" s="177"/>
      <c r="D11" s="133" t="s">
        <v>18</v>
      </c>
      <c r="E11" s="133" t="s">
        <v>262</v>
      </c>
      <c r="F11" s="133" t="s">
        <v>269</v>
      </c>
      <c r="G11" s="133" t="s">
        <v>264</v>
      </c>
      <c r="H11" s="213">
        <v>5961.4</v>
      </c>
      <c r="I11" s="213">
        <v>10099.9</v>
      </c>
      <c r="J11" s="213">
        <v>13561.6</v>
      </c>
      <c r="K11" s="214">
        <v>14858.8</v>
      </c>
      <c r="L11" s="214">
        <v>19814.900000000001</v>
      </c>
      <c r="M11" s="214">
        <v>33192.5</v>
      </c>
      <c r="N11" s="214">
        <v>31250.1</v>
      </c>
      <c r="O11" s="214">
        <v>31250.1</v>
      </c>
      <c r="P11" s="214">
        <v>31250.1</v>
      </c>
      <c r="Q11" s="214">
        <f t="shared" si="0"/>
        <v>191239.40000000002</v>
      </c>
      <c r="R11" s="44"/>
    </row>
    <row r="12" spans="1:21" ht="24.95" customHeight="1" x14ac:dyDescent="0.25">
      <c r="A12" s="177"/>
      <c r="B12" s="215"/>
      <c r="C12" s="177"/>
      <c r="D12" s="133" t="s">
        <v>18</v>
      </c>
      <c r="E12" s="133" t="s">
        <v>262</v>
      </c>
      <c r="F12" s="133" t="s">
        <v>269</v>
      </c>
      <c r="G12" s="133" t="s">
        <v>267</v>
      </c>
      <c r="H12" s="213">
        <v>1142</v>
      </c>
      <c r="I12" s="213">
        <v>1752.1</v>
      </c>
      <c r="J12" s="213">
        <v>2506</v>
      </c>
      <c r="K12" s="214">
        <v>2673.8</v>
      </c>
      <c r="L12" s="214">
        <v>3359.1</v>
      </c>
      <c r="M12" s="214">
        <v>5005.5</v>
      </c>
      <c r="N12" s="214">
        <v>5084.3</v>
      </c>
      <c r="O12" s="214">
        <v>5084.3</v>
      </c>
      <c r="P12" s="214">
        <v>5084.3</v>
      </c>
      <c r="Q12" s="214">
        <f t="shared" si="0"/>
        <v>31691.399999999998</v>
      </c>
      <c r="R12" s="44"/>
    </row>
    <row r="13" spans="1:21" ht="24.95" customHeight="1" x14ac:dyDescent="0.25">
      <c r="A13" s="177"/>
      <c r="B13" s="215"/>
      <c r="C13" s="177"/>
      <c r="D13" s="216" t="s">
        <v>18</v>
      </c>
      <c r="E13" s="216" t="s">
        <v>262</v>
      </c>
      <c r="F13" s="133" t="s">
        <v>270</v>
      </c>
      <c r="G13" s="133" t="s">
        <v>266</v>
      </c>
      <c r="H13" s="214"/>
      <c r="I13" s="214"/>
      <c r="J13" s="214"/>
      <c r="K13" s="214"/>
      <c r="L13" s="214">
        <v>0</v>
      </c>
      <c r="M13" s="214">
        <v>50</v>
      </c>
      <c r="N13" s="214">
        <v>0</v>
      </c>
      <c r="O13" s="214">
        <v>0</v>
      </c>
      <c r="P13" s="214">
        <v>0</v>
      </c>
      <c r="Q13" s="214">
        <f t="shared" si="0"/>
        <v>50</v>
      </c>
      <c r="R13" s="44"/>
    </row>
    <row r="14" spans="1:21" ht="24.95" customHeight="1" x14ac:dyDescent="0.25">
      <c r="A14" s="177"/>
      <c r="B14" s="215"/>
      <c r="C14" s="177"/>
      <c r="D14" s="216" t="s">
        <v>18</v>
      </c>
      <c r="E14" s="216" t="s">
        <v>262</v>
      </c>
      <c r="F14" s="133" t="s">
        <v>270</v>
      </c>
      <c r="G14" s="133" t="s">
        <v>266</v>
      </c>
      <c r="H14" s="214">
        <v>0</v>
      </c>
      <c r="I14" s="214">
        <v>0</v>
      </c>
      <c r="J14" s="214">
        <v>2</v>
      </c>
      <c r="K14" s="214">
        <v>0</v>
      </c>
      <c r="L14" s="214">
        <v>0</v>
      </c>
      <c r="M14" s="214">
        <v>1000</v>
      </c>
      <c r="N14" s="214">
        <v>0</v>
      </c>
      <c r="O14" s="214">
        <v>0</v>
      </c>
      <c r="P14" s="214">
        <f t="shared" si="1"/>
        <v>0</v>
      </c>
      <c r="Q14" s="214">
        <f t="shared" si="0"/>
        <v>1002</v>
      </c>
      <c r="R14" s="44"/>
    </row>
    <row r="15" spans="1:21" ht="24.95" customHeight="1" x14ac:dyDescent="0.25">
      <c r="A15" s="177"/>
      <c r="B15" s="217"/>
      <c r="C15" s="180"/>
      <c r="D15" s="133" t="s">
        <v>18</v>
      </c>
      <c r="E15" s="133" t="s">
        <v>262</v>
      </c>
      <c r="F15" s="133" t="s">
        <v>271</v>
      </c>
      <c r="G15" s="133" t="s">
        <v>268</v>
      </c>
      <c r="H15" s="214">
        <v>0</v>
      </c>
      <c r="I15" s="214">
        <v>0</v>
      </c>
      <c r="J15" s="214">
        <v>0</v>
      </c>
      <c r="K15" s="214">
        <v>1</v>
      </c>
      <c r="L15" s="214">
        <v>0</v>
      </c>
      <c r="M15" s="214">
        <v>0</v>
      </c>
      <c r="N15" s="214">
        <v>0</v>
      </c>
      <c r="O15" s="214">
        <v>0</v>
      </c>
      <c r="P15" s="214">
        <f t="shared" si="1"/>
        <v>0</v>
      </c>
      <c r="Q15" s="214">
        <f t="shared" si="0"/>
        <v>1</v>
      </c>
      <c r="R15" s="44"/>
    </row>
    <row r="16" spans="1:21" ht="24.95" customHeight="1" x14ac:dyDescent="0.25">
      <c r="A16" s="177"/>
      <c r="B16" s="218" t="s">
        <v>272</v>
      </c>
      <c r="C16" s="63" t="s">
        <v>261</v>
      </c>
      <c r="D16" s="133" t="s">
        <v>273</v>
      </c>
      <c r="E16" s="133" t="s">
        <v>262</v>
      </c>
      <c r="F16" s="133" t="s">
        <v>274</v>
      </c>
      <c r="G16" s="133" t="s">
        <v>266</v>
      </c>
      <c r="H16" s="214">
        <v>0</v>
      </c>
      <c r="I16" s="214">
        <v>0</v>
      </c>
      <c r="J16" s="214">
        <v>141</v>
      </c>
      <c r="K16" s="214">
        <v>0</v>
      </c>
      <c r="L16" s="214">
        <v>0</v>
      </c>
      <c r="M16" s="214">
        <v>0</v>
      </c>
      <c r="N16" s="214">
        <v>0</v>
      </c>
      <c r="O16" s="214">
        <v>0</v>
      </c>
      <c r="P16" s="214">
        <f t="shared" si="1"/>
        <v>0</v>
      </c>
      <c r="Q16" s="214">
        <f t="shared" si="0"/>
        <v>141</v>
      </c>
      <c r="R16" s="44"/>
    </row>
    <row r="17" spans="1:18" ht="24.95" customHeight="1" x14ac:dyDescent="0.25">
      <c r="A17" s="177"/>
      <c r="B17" s="219"/>
      <c r="C17" s="65"/>
      <c r="D17" s="133" t="s">
        <v>273</v>
      </c>
      <c r="E17" s="133" t="s">
        <v>262</v>
      </c>
      <c r="F17" s="133" t="s">
        <v>274</v>
      </c>
      <c r="G17" s="133" t="s">
        <v>268</v>
      </c>
      <c r="H17" s="214">
        <v>0</v>
      </c>
      <c r="I17" s="214">
        <v>0</v>
      </c>
      <c r="J17" s="214">
        <v>0</v>
      </c>
      <c r="K17" s="214">
        <v>70.5</v>
      </c>
      <c r="L17" s="214">
        <v>0</v>
      </c>
      <c r="M17" s="214">
        <v>0</v>
      </c>
      <c r="N17" s="214">
        <v>0</v>
      </c>
      <c r="O17" s="214">
        <v>0</v>
      </c>
      <c r="P17" s="214">
        <f t="shared" si="1"/>
        <v>0</v>
      </c>
      <c r="Q17" s="214">
        <f t="shared" si="0"/>
        <v>70.5</v>
      </c>
      <c r="R17" s="44"/>
    </row>
    <row r="18" spans="1:18" ht="24.95" customHeight="1" x14ac:dyDescent="0.25">
      <c r="A18" s="177"/>
      <c r="B18" s="219"/>
      <c r="C18" s="65"/>
      <c r="D18" s="220" t="s">
        <v>18</v>
      </c>
      <c r="E18" s="220" t="s">
        <v>262</v>
      </c>
      <c r="F18" s="220" t="s">
        <v>275</v>
      </c>
      <c r="G18" s="220" t="s">
        <v>264</v>
      </c>
      <c r="H18" s="221">
        <v>55471</v>
      </c>
      <c r="I18" s="221">
        <v>64558.6</v>
      </c>
      <c r="J18" s="221">
        <v>62740.3</v>
      </c>
      <c r="K18" s="222">
        <v>67910</v>
      </c>
      <c r="L18" s="222">
        <v>69926.5</v>
      </c>
      <c r="M18" s="222">
        <v>80492.399999999994</v>
      </c>
      <c r="N18" s="222">
        <v>89981.2</v>
      </c>
      <c r="O18" s="222">
        <v>89981.2</v>
      </c>
      <c r="P18" s="222">
        <v>89981.2</v>
      </c>
      <c r="Q18" s="214">
        <f t="shared" si="0"/>
        <v>671042.4</v>
      </c>
      <c r="R18" s="44"/>
    </row>
    <row r="19" spans="1:18" ht="24.95" customHeight="1" x14ac:dyDescent="0.25">
      <c r="A19" s="177"/>
      <c r="B19" s="219"/>
      <c r="C19" s="65"/>
      <c r="D19" s="220" t="s">
        <v>18</v>
      </c>
      <c r="E19" s="220" t="s">
        <v>262</v>
      </c>
      <c r="F19" s="220" t="s">
        <v>275</v>
      </c>
      <c r="G19" s="220" t="s">
        <v>266</v>
      </c>
      <c r="H19" s="221">
        <v>216.4</v>
      </c>
      <c r="I19" s="221">
        <v>268.39999999999998</v>
      </c>
      <c r="J19" s="221">
        <v>343.4</v>
      </c>
      <c r="K19" s="222">
        <v>380.2</v>
      </c>
      <c r="L19" s="222">
        <v>337</v>
      </c>
      <c r="M19" s="222">
        <v>341</v>
      </c>
      <c r="N19" s="222">
        <v>0</v>
      </c>
      <c r="O19" s="222">
        <v>0</v>
      </c>
      <c r="P19" s="214">
        <v>0</v>
      </c>
      <c r="Q19" s="214">
        <f t="shared" si="0"/>
        <v>1886.3999999999999</v>
      </c>
      <c r="R19" s="44"/>
    </row>
    <row r="20" spans="1:18" ht="24.95" customHeight="1" x14ac:dyDescent="0.25">
      <c r="A20" s="177"/>
      <c r="B20" s="219"/>
      <c r="C20" s="65"/>
      <c r="D20" s="220" t="s">
        <v>18</v>
      </c>
      <c r="E20" s="220" t="s">
        <v>262</v>
      </c>
      <c r="F20" s="220" t="s">
        <v>275</v>
      </c>
      <c r="G20" s="220" t="s">
        <v>267</v>
      </c>
      <c r="H20" s="221">
        <v>8073.9</v>
      </c>
      <c r="I20" s="221">
        <v>9286.4</v>
      </c>
      <c r="J20" s="221">
        <v>9020.2999999999993</v>
      </c>
      <c r="K20" s="222">
        <v>9425.2000000000007</v>
      </c>
      <c r="L20" s="222">
        <v>10547.1</v>
      </c>
      <c r="M20" s="222">
        <v>12198.3</v>
      </c>
      <c r="N20" s="222">
        <v>14950.4</v>
      </c>
      <c r="O20" s="222">
        <v>14950.4</v>
      </c>
      <c r="P20" s="222">
        <v>14950.4</v>
      </c>
      <c r="Q20" s="214">
        <f t="shared" si="0"/>
        <v>103402.39999999998</v>
      </c>
      <c r="R20" s="44"/>
    </row>
    <row r="21" spans="1:18" ht="24.95" customHeight="1" x14ac:dyDescent="0.25">
      <c r="A21" s="177"/>
      <c r="B21" s="219"/>
      <c r="C21" s="65"/>
      <c r="D21" s="220" t="s">
        <v>18</v>
      </c>
      <c r="E21" s="220" t="s">
        <v>262</v>
      </c>
      <c r="F21" s="220" t="s">
        <v>275</v>
      </c>
      <c r="G21" s="220" t="s">
        <v>276</v>
      </c>
      <c r="H21" s="221"/>
      <c r="I21" s="221"/>
      <c r="J21" s="221"/>
      <c r="K21" s="222">
        <v>0</v>
      </c>
      <c r="L21" s="222"/>
      <c r="M21" s="222"/>
      <c r="N21" s="222"/>
      <c r="O21" s="222"/>
      <c r="P21" s="214">
        <f t="shared" si="1"/>
        <v>0</v>
      </c>
      <c r="Q21" s="214">
        <f t="shared" si="0"/>
        <v>0</v>
      </c>
      <c r="R21" s="44"/>
    </row>
    <row r="22" spans="1:18" ht="24.95" customHeight="1" x14ac:dyDescent="0.25">
      <c r="A22" s="177"/>
      <c r="B22" s="219"/>
      <c r="C22" s="65"/>
      <c r="D22" s="220" t="s">
        <v>18</v>
      </c>
      <c r="E22" s="220" t="s">
        <v>262</v>
      </c>
      <c r="F22" s="220" t="s">
        <v>275</v>
      </c>
      <c r="G22" s="220" t="s">
        <v>266</v>
      </c>
      <c r="H22" s="221">
        <v>3478.6</v>
      </c>
      <c r="I22" s="221">
        <v>3595.8</v>
      </c>
      <c r="J22" s="221"/>
      <c r="K22" s="222">
        <v>0</v>
      </c>
      <c r="L22" s="222"/>
      <c r="M22" s="222"/>
      <c r="N22" s="222"/>
      <c r="O22" s="222"/>
      <c r="P22" s="214">
        <f t="shared" si="1"/>
        <v>0</v>
      </c>
      <c r="Q22" s="214">
        <f t="shared" si="0"/>
        <v>7074.4</v>
      </c>
      <c r="R22" s="44"/>
    </row>
    <row r="23" spans="1:18" ht="24.95" customHeight="1" x14ac:dyDescent="0.25">
      <c r="A23" s="177"/>
      <c r="B23" s="219"/>
      <c r="C23" s="65"/>
      <c r="D23" s="220" t="s">
        <v>18</v>
      </c>
      <c r="E23" s="220" t="s">
        <v>262</v>
      </c>
      <c r="F23" s="220" t="s">
        <v>275</v>
      </c>
      <c r="G23" s="220" t="s">
        <v>268</v>
      </c>
      <c r="H23" s="221">
        <v>486.3</v>
      </c>
      <c r="I23" s="221">
        <v>496.9</v>
      </c>
      <c r="J23" s="221"/>
      <c r="K23" s="222">
        <v>0</v>
      </c>
      <c r="L23" s="222"/>
      <c r="M23" s="222">
        <v>0</v>
      </c>
      <c r="N23" s="222">
        <v>0</v>
      </c>
      <c r="O23" s="222">
        <v>0</v>
      </c>
      <c r="P23" s="214">
        <v>0</v>
      </c>
      <c r="Q23" s="214">
        <f t="shared" si="0"/>
        <v>983.2</v>
      </c>
      <c r="R23" s="44"/>
    </row>
    <row r="24" spans="1:18" ht="24.95" customHeight="1" x14ac:dyDescent="0.25">
      <c r="A24" s="177"/>
      <c r="B24" s="219"/>
      <c r="C24" s="65"/>
      <c r="D24" s="220" t="s">
        <v>18</v>
      </c>
      <c r="E24" s="220" t="s">
        <v>262</v>
      </c>
      <c r="F24" s="220" t="s">
        <v>277</v>
      </c>
      <c r="G24" s="220" t="s">
        <v>264</v>
      </c>
      <c r="H24" s="221"/>
      <c r="I24" s="221"/>
      <c r="J24" s="221">
        <v>32757.9</v>
      </c>
      <c r="K24" s="222">
        <v>35111</v>
      </c>
      <c r="L24" s="222">
        <v>38950.400000000001</v>
      </c>
      <c r="M24" s="222">
        <v>42346.400000000001</v>
      </c>
      <c r="N24" s="222">
        <v>41400.199999999997</v>
      </c>
      <c r="O24" s="222">
        <v>41400.199999999997</v>
      </c>
      <c r="P24" s="222">
        <v>41400.199999999997</v>
      </c>
      <c r="Q24" s="214">
        <f t="shared" si="0"/>
        <v>273366.3</v>
      </c>
      <c r="R24" s="44"/>
    </row>
    <row r="25" spans="1:18" ht="24.95" customHeight="1" x14ac:dyDescent="0.25">
      <c r="A25" s="177"/>
      <c r="B25" s="219"/>
      <c r="C25" s="65"/>
      <c r="D25" s="220" t="s">
        <v>18</v>
      </c>
      <c r="E25" s="220" t="s">
        <v>262</v>
      </c>
      <c r="F25" s="220" t="s">
        <v>277</v>
      </c>
      <c r="G25" s="220" t="s">
        <v>266</v>
      </c>
      <c r="H25" s="221"/>
      <c r="I25" s="221"/>
      <c r="J25" s="221">
        <v>762.6</v>
      </c>
      <c r="K25" s="222">
        <v>412</v>
      </c>
      <c r="L25" s="222">
        <v>357</v>
      </c>
      <c r="M25" s="222">
        <v>290</v>
      </c>
      <c r="N25" s="222">
        <v>0</v>
      </c>
      <c r="O25" s="222">
        <v>0</v>
      </c>
      <c r="P25" s="214">
        <v>0</v>
      </c>
      <c r="Q25" s="214">
        <f t="shared" si="0"/>
        <v>1821.6</v>
      </c>
      <c r="R25" s="44"/>
    </row>
    <row r="26" spans="1:18" ht="24.95" customHeight="1" x14ac:dyDescent="0.25">
      <c r="A26" s="177"/>
      <c r="B26" s="219"/>
      <c r="C26" s="65"/>
      <c r="D26" s="220" t="s">
        <v>18</v>
      </c>
      <c r="E26" s="220" t="s">
        <v>262</v>
      </c>
      <c r="F26" s="220" t="s">
        <v>277</v>
      </c>
      <c r="G26" s="220" t="s">
        <v>267</v>
      </c>
      <c r="H26" s="221"/>
      <c r="I26" s="221"/>
      <c r="J26" s="221">
        <v>4635</v>
      </c>
      <c r="K26" s="222">
        <v>4958.6000000000004</v>
      </c>
      <c r="L26" s="222">
        <v>5314.3</v>
      </c>
      <c r="M26" s="222">
        <v>6772.5</v>
      </c>
      <c r="N26" s="222">
        <v>6444</v>
      </c>
      <c r="O26" s="222">
        <v>6444</v>
      </c>
      <c r="P26" s="222">
        <v>6444</v>
      </c>
      <c r="Q26" s="214">
        <f t="shared" si="0"/>
        <v>41012.400000000001</v>
      </c>
      <c r="R26" s="44"/>
    </row>
    <row r="27" spans="1:18" ht="24.95" customHeight="1" x14ac:dyDescent="0.25">
      <c r="A27" s="177"/>
      <c r="B27" s="219"/>
      <c r="C27" s="65"/>
      <c r="D27" s="220" t="s">
        <v>18</v>
      </c>
      <c r="E27" s="220" t="s">
        <v>262</v>
      </c>
      <c r="F27" s="220" t="s">
        <v>277</v>
      </c>
      <c r="G27" s="220" t="s">
        <v>268</v>
      </c>
      <c r="H27" s="221"/>
      <c r="I27" s="221"/>
      <c r="J27" s="221">
        <v>89.5</v>
      </c>
      <c r="K27" s="222">
        <v>0</v>
      </c>
      <c r="L27" s="222"/>
      <c r="M27" s="222"/>
      <c r="N27" s="222"/>
      <c r="O27" s="222"/>
      <c r="P27" s="214">
        <f t="shared" si="1"/>
        <v>0</v>
      </c>
      <c r="Q27" s="214">
        <f t="shared" si="0"/>
        <v>89.5</v>
      </c>
      <c r="R27" s="44"/>
    </row>
    <row r="28" spans="1:18" ht="51" customHeight="1" x14ac:dyDescent="0.25">
      <c r="A28" s="177"/>
      <c r="B28" s="219"/>
      <c r="C28" s="65"/>
      <c r="D28" s="220" t="s">
        <v>18</v>
      </c>
      <c r="E28" s="220" t="s">
        <v>262</v>
      </c>
      <c r="F28" s="133" t="s">
        <v>278</v>
      </c>
      <c r="G28" s="220" t="s">
        <v>267</v>
      </c>
      <c r="H28" s="221"/>
      <c r="I28" s="221"/>
      <c r="J28" s="221"/>
      <c r="K28" s="222"/>
      <c r="L28" s="222">
        <v>102.6</v>
      </c>
      <c r="M28" s="223">
        <v>46.4</v>
      </c>
      <c r="N28" s="222">
        <v>436.4</v>
      </c>
      <c r="O28" s="222">
        <v>0</v>
      </c>
      <c r="P28" s="214">
        <f t="shared" si="1"/>
        <v>0</v>
      </c>
      <c r="Q28" s="214">
        <f t="shared" si="0"/>
        <v>585.4</v>
      </c>
      <c r="R28" s="44"/>
    </row>
    <row r="29" spans="1:18" ht="60" customHeight="1" x14ac:dyDescent="0.25">
      <c r="A29" s="177"/>
      <c r="B29" s="219"/>
      <c r="C29" s="65"/>
      <c r="D29" s="220" t="s">
        <v>18</v>
      </c>
      <c r="E29" s="220" t="s">
        <v>262</v>
      </c>
      <c r="F29" s="133" t="s">
        <v>279</v>
      </c>
      <c r="G29" s="220" t="s">
        <v>264</v>
      </c>
      <c r="H29" s="221"/>
      <c r="I29" s="221"/>
      <c r="J29" s="221"/>
      <c r="K29" s="222"/>
      <c r="L29" s="222">
        <v>613.20000000000005</v>
      </c>
      <c r="M29" s="223">
        <v>283</v>
      </c>
      <c r="N29" s="222">
        <v>2616.6</v>
      </c>
      <c r="O29" s="222">
        <v>0</v>
      </c>
      <c r="P29" s="214">
        <f t="shared" si="1"/>
        <v>0</v>
      </c>
      <c r="Q29" s="214">
        <f t="shared" si="0"/>
        <v>3512.8</v>
      </c>
      <c r="R29" s="44"/>
    </row>
    <row r="30" spans="1:18" ht="24.95" customHeight="1" x14ac:dyDescent="0.25">
      <c r="A30" s="177"/>
      <c r="B30" s="219"/>
      <c r="C30" s="65"/>
      <c r="D30" s="220" t="s">
        <v>18</v>
      </c>
      <c r="E30" s="220" t="s">
        <v>262</v>
      </c>
      <c r="F30" s="133" t="s">
        <v>280</v>
      </c>
      <c r="G30" s="220" t="s">
        <v>266</v>
      </c>
      <c r="H30" s="221"/>
      <c r="I30" s="221"/>
      <c r="J30" s="221"/>
      <c r="K30" s="222">
        <v>99</v>
      </c>
      <c r="L30" s="222"/>
      <c r="M30" s="222"/>
      <c r="N30" s="222"/>
      <c r="O30" s="222"/>
      <c r="P30" s="214">
        <f t="shared" si="1"/>
        <v>0</v>
      </c>
      <c r="Q30" s="214">
        <f t="shared" si="0"/>
        <v>99</v>
      </c>
      <c r="R30" s="44"/>
    </row>
    <row r="31" spans="1:18" ht="24.95" customHeight="1" x14ac:dyDescent="0.25">
      <c r="A31" s="177"/>
      <c r="B31" s="219"/>
      <c r="C31" s="65"/>
      <c r="D31" s="220" t="s">
        <v>18</v>
      </c>
      <c r="E31" s="220" t="s">
        <v>262</v>
      </c>
      <c r="F31" s="220" t="s">
        <v>281</v>
      </c>
      <c r="G31" s="220" t="s">
        <v>264</v>
      </c>
      <c r="H31" s="221">
        <v>181.4</v>
      </c>
      <c r="I31" s="221"/>
      <c r="J31" s="221"/>
      <c r="K31" s="222"/>
      <c r="L31" s="222"/>
      <c r="M31" s="222"/>
      <c r="N31" s="222"/>
      <c r="O31" s="222"/>
      <c r="P31" s="214">
        <f t="shared" si="1"/>
        <v>0</v>
      </c>
      <c r="Q31" s="214">
        <f t="shared" si="0"/>
        <v>181.4</v>
      </c>
      <c r="R31" s="44"/>
    </row>
    <row r="32" spans="1:18" ht="24.95" customHeight="1" x14ac:dyDescent="0.25">
      <c r="A32" s="177"/>
      <c r="B32" s="224"/>
      <c r="C32" s="183"/>
      <c r="D32" s="220" t="s">
        <v>18</v>
      </c>
      <c r="E32" s="220" t="s">
        <v>262</v>
      </c>
      <c r="F32" s="220" t="s">
        <v>281</v>
      </c>
      <c r="G32" s="220" t="s">
        <v>267</v>
      </c>
      <c r="H32" s="221">
        <v>35.299999999999997</v>
      </c>
      <c r="I32" s="221"/>
      <c r="J32" s="222"/>
      <c r="K32" s="222"/>
      <c r="L32" s="222"/>
      <c r="M32" s="222"/>
      <c r="N32" s="222"/>
      <c r="O32" s="222"/>
      <c r="P32" s="214">
        <f t="shared" si="1"/>
        <v>0</v>
      </c>
      <c r="Q32" s="214">
        <f t="shared" si="0"/>
        <v>35.299999999999997</v>
      </c>
      <c r="R32" s="44"/>
    </row>
    <row r="33" spans="1:18" ht="54.75" customHeight="1" x14ac:dyDescent="0.25">
      <c r="A33" s="180"/>
      <c r="B33" s="225" t="s">
        <v>282</v>
      </c>
      <c r="C33" s="121" t="s">
        <v>261</v>
      </c>
      <c r="D33" s="220" t="s">
        <v>18</v>
      </c>
      <c r="E33" s="220" t="s">
        <v>262</v>
      </c>
      <c r="F33" s="220" t="s">
        <v>15</v>
      </c>
      <c r="G33" s="220" t="s">
        <v>15</v>
      </c>
      <c r="H33" s="221">
        <v>13162.3</v>
      </c>
      <c r="I33" s="221">
        <v>12443.8</v>
      </c>
      <c r="J33" s="222">
        <v>16587.599999999999</v>
      </c>
      <c r="K33" s="222">
        <v>19415.5</v>
      </c>
      <c r="L33" s="222">
        <v>21251.4</v>
      </c>
      <c r="M33" s="222">
        <v>20373.5</v>
      </c>
      <c r="N33" s="222">
        <v>22400.2</v>
      </c>
      <c r="O33" s="222">
        <v>22400.2</v>
      </c>
      <c r="P33" s="222">
        <v>22400.2</v>
      </c>
      <c r="Q33" s="214">
        <f t="shared" si="0"/>
        <v>170434.7</v>
      </c>
      <c r="R33" s="77"/>
    </row>
    <row r="34" spans="1:18" ht="32.25" customHeight="1" x14ac:dyDescent="0.25">
      <c r="A34" s="226" t="s">
        <v>113</v>
      </c>
      <c r="B34" s="218" t="s">
        <v>283</v>
      </c>
      <c r="C34" s="63" t="s">
        <v>261</v>
      </c>
      <c r="D34" s="220" t="s">
        <v>18</v>
      </c>
      <c r="E34" s="220" t="s">
        <v>262</v>
      </c>
      <c r="F34" s="220" t="s">
        <v>284</v>
      </c>
      <c r="G34" s="220" t="s">
        <v>266</v>
      </c>
      <c r="H34" s="221">
        <v>2036.1</v>
      </c>
      <c r="I34" s="221"/>
      <c r="J34" s="221"/>
      <c r="K34" s="222"/>
      <c r="L34" s="222"/>
      <c r="M34" s="222"/>
      <c r="N34" s="222"/>
      <c r="O34" s="222"/>
      <c r="P34" s="214">
        <f t="shared" si="1"/>
        <v>0</v>
      </c>
      <c r="Q34" s="214">
        <f t="shared" si="0"/>
        <v>2036.1</v>
      </c>
      <c r="R34" s="227" t="s">
        <v>285</v>
      </c>
    </row>
    <row r="35" spans="1:18" ht="39" customHeight="1" x14ac:dyDescent="0.25">
      <c r="A35" s="228"/>
      <c r="B35" s="224"/>
      <c r="C35" s="183"/>
      <c r="D35" s="220" t="s">
        <v>18</v>
      </c>
      <c r="E35" s="220" t="s">
        <v>262</v>
      </c>
      <c r="F35" s="220" t="s">
        <v>286</v>
      </c>
      <c r="G35" s="220" t="s">
        <v>266</v>
      </c>
      <c r="H35" s="221">
        <v>511.1</v>
      </c>
      <c r="I35" s="221"/>
      <c r="J35" s="221"/>
      <c r="K35" s="222"/>
      <c r="L35" s="222"/>
      <c r="M35" s="222"/>
      <c r="N35" s="222"/>
      <c r="O35" s="222"/>
      <c r="P35" s="214">
        <f t="shared" si="1"/>
        <v>0</v>
      </c>
      <c r="Q35" s="214">
        <f t="shared" si="0"/>
        <v>511.1</v>
      </c>
      <c r="R35" s="229"/>
    </row>
    <row r="36" spans="1:18" ht="69" customHeight="1" x14ac:dyDescent="0.25">
      <c r="A36" s="230"/>
      <c r="B36" s="231" t="s">
        <v>287</v>
      </c>
      <c r="C36" s="121" t="s">
        <v>261</v>
      </c>
      <c r="D36" s="220" t="s">
        <v>18</v>
      </c>
      <c r="E36" s="220" t="s">
        <v>262</v>
      </c>
      <c r="F36" s="220" t="s">
        <v>288</v>
      </c>
      <c r="G36" s="220" t="s">
        <v>266</v>
      </c>
      <c r="H36" s="221">
        <v>20.5</v>
      </c>
      <c r="I36" s="221">
        <v>0</v>
      </c>
      <c r="J36" s="221">
        <v>0</v>
      </c>
      <c r="K36" s="222"/>
      <c r="L36" s="222"/>
      <c r="M36" s="222"/>
      <c r="N36" s="222"/>
      <c r="O36" s="222"/>
      <c r="P36" s="214">
        <f t="shared" si="1"/>
        <v>0</v>
      </c>
      <c r="Q36" s="214">
        <f t="shared" si="0"/>
        <v>20.5</v>
      </c>
      <c r="R36" s="232"/>
    </row>
    <row r="37" spans="1:18" s="85" customFormat="1" ht="35.25" customHeight="1" x14ac:dyDescent="0.25">
      <c r="A37" s="233" t="s">
        <v>115</v>
      </c>
      <c r="B37" s="234" t="s">
        <v>289</v>
      </c>
      <c r="C37" s="63" t="s">
        <v>261</v>
      </c>
      <c r="D37" s="220" t="s">
        <v>18</v>
      </c>
      <c r="E37" s="220" t="s">
        <v>262</v>
      </c>
      <c r="F37" s="220" t="s">
        <v>290</v>
      </c>
      <c r="G37" s="220" t="s">
        <v>266</v>
      </c>
      <c r="H37" s="221">
        <v>3.4</v>
      </c>
      <c r="I37" s="221">
        <v>3.4</v>
      </c>
      <c r="J37" s="221"/>
      <c r="K37" s="222"/>
      <c r="L37" s="222"/>
      <c r="M37" s="222"/>
      <c r="N37" s="222"/>
      <c r="O37" s="222"/>
      <c r="P37" s="214">
        <f t="shared" si="1"/>
        <v>0</v>
      </c>
      <c r="Q37" s="214">
        <f t="shared" si="0"/>
        <v>6.8</v>
      </c>
      <c r="R37" s="235"/>
    </row>
    <row r="38" spans="1:18" s="85" customFormat="1" ht="53.25" customHeight="1" x14ac:dyDescent="0.25">
      <c r="A38" s="236"/>
      <c r="B38" s="237"/>
      <c r="C38" s="183"/>
      <c r="D38" s="238" t="s">
        <v>18</v>
      </c>
      <c r="E38" s="238" t="s">
        <v>262</v>
      </c>
      <c r="F38" s="220" t="s">
        <v>290</v>
      </c>
      <c r="G38" s="220" t="s">
        <v>268</v>
      </c>
      <c r="H38" s="221">
        <v>0.6</v>
      </c>
      <c r="I38" s="221">
        <v>0.6</v>
      </c>
      <c r="J38" s="221"/>
      <c r="K38" s="222"/>
      <c r="L38" s="222"/>
      <c r="M38" s="222"/>
      <c r="N38" s="222"/>
      <c r="O38" s="222"/>
      <c r="P38" s="214">
        <f t="shared" si="1"/>
        <v>0</v>
      </c>
      <c r="Q38" s="214">
        <f t="shared" si="0"/>
        <v>1.2</v>
      </c>
      <c r="R38" s="239"/>
    </row>
    <row r="39" spans="1:18" ht="35.1" customHeight="1" x14ac:dyDescent="0.25">
      <c r="A39" s="240" t="s">
        <v>118</v>
      </c>
      <c r="B39" s="241" t="s">
        <v>291</v>
      </c>
      <c r="C39" s="63" t="s">
        <v>261</v>
      </c>
      <c r="D39" s="238" t="s">
        <v>18</v>
      </c>
      <c r="E39" s="238" t="s">
        <v>292</v>
      </c>
      <c r="F39" s="220" t="s">
        <v>293</v>
      </c>
      <c r="G39" s="220" t="s">
        <v>294</v>
      </c>
      <c r="H39" s="221">
        <v>2490.8000000000002</v>
      </c>
      <c r="I39" s="221">
        <v>2975.5</v>
      </c>
      <c r="J39" s="221">
        <v>5157.1000000000004</v>
      </c>
      <c r="K39" s="222">
        <v>3953.2</v>
      </c>
      <c r="L39" s="222">
        <f>3232.2-682.5</f>
        <v>2549.6999999999998</v>
      </c>
      <c r="M39" s="222">
        <v>3541.5</v>
      </c>
      <c r="N39" s="222">
        <v>3209.2</v>
      </c>
      <c r="O39" s="222">
        <v>3209.2</v>
      </c>
      <c r="P39" s="222">
        <v>3209.2</v>
      </c>
      <c r="Q39" s="214">
        <f t="shared" si="0"/>
        <v>30295.400000000005</v>
      </c>
      <c r="R39" s="235" t="s">
        <v>295</v>
      </c>
    </row>
    <row r="40" spans="1:18" ht="45" customHeight="1" x14ac:dyDescent="0.25">
      <c r="A40" s="242"/>
      <c r="B40" s="243"/>
      <c r="C40" s="183"/>
      <c r="D40" s="238" t="s">
        <v>18</v>
      </c>
      <c r="E40" s="238" t="s">
        <v>292</v>
      </c>
      <c r="F40" s="220" t="s">
        <v>293</v>
      </c>
      <c r="G40" s="220" t="s">
        <v>296</v>
      </c>
      <c r="H40" s="221">
        <v>27</v>
      </c>
      <c r="I40" s="221"/>
      <c r="J40" s="221"/>
      <c r="K40" s="222"/>
      <c r="L40" s="222"/>
      <c r="M40" s="222"/>
      <c r="N40" s="222"/>
      <c r="O40" s="222"/>
      <c r="P40" s="214">
        <f t="shared" si="1"/>
        <v>0</v>
      </c>
      <c r="Q40" s="214">
        <f t="shared" si="0"/>
        <v>27</v>
      </c>
      <c r="R40" s="239"/>
    </row>
    <row r="41" spans="1:18" ht="35.1" customHeight="1" x14ac:dyDescent="0.25">
      <c r="A41" s="244" t="s">
        <v>297</v>
      </c>
      <c r="B41" s="245" t="s">
        <v>298</v>
      </c>
      <c r="C41" s="63" t="s">
        <v>261</v>
      </c>
      <c r="D41" s="220" t="s">
        <v>18</v>
      </c>
      <c r="E41" s="238" t="s">
        <v>262</v>
      </c>
      <c r="F41" s="238" t="s">
        <v>299</v>
      </c>
      <c r="G41" s="220" t="s">
        <v>266</v>
      </c>
      <c r="H41" s="221">
        <v>274.89999999999998</v>
      </c>
      <c r="I41" s="221">
        <v>279.10000000000002</v>
      </c>
      <c r="J41" s="221">
        <v>474.8</v>
      </c>
      <c r="K41" s="222">
        <v>380</v>
      </c>
      <c r="L41" s="222">
        <v>522.29999999999995</v>
      </c>
      <c r="M41" s="222">
        <v>301.3</v>
      </c>
      <c r="N41" s="222">
        <v>471.3</v>
      </c>
      <c r="O41" s="222">
        <v>471.3</v>
      </c>
      <c r="P41" s="222">
        <v>471.3</v>
      </c>
      <c r="Q41" s="214">
        <f t="shared" si="0"/>
        <v>3646.3000000000006</v>
      </c>
      <c r="R41" s="235" t="s">
        <v>300</v>
      </c>
    </row>
    <row r="42" spans="1:18" ht="35.1" customHeight="1" x14ac:dyDescent="0.25">
      <c r="A42" s="246"/>
      <c r="B42" s="247"/>
      <c r="C42" s="183"/>
      <c r="D42" s="220" t="s">
        <v>18</v>
      </c>
      <c r="E42" s="238" t="s">
        <v>262</v>
      </c>
      <c r="F42" s="238" t="s">
        <v>299</v>
      </c>
      <c r="G42" s="220" t="s">
        <v>268</v>
      </c>
      <c r="H42" s="221">
        <v>19</v>
      </c>
      <c r="I42" s="221">
        <v>25.1</v>
      </c>
      <c r="J42" s="221">
        <v>36.799999999999997</v>
      </c>
      <c r="K42" s="222">
        <v>52.6</v>
      </c>
      <c r="L42" s="222">
        <v>76.7</v>
      </c>
      <c r="M42" s="222">
        <v>19.2</v>
      </c>
      <c r="N42" s="222">
        <v>127</v>
      </c>
      <c r="O42" s="222">
        <v>127</v>
      </c>
      <c r="P42" s="222">
        <v>127</v>
      </c>
      <c r="Q42" s="214">
        <f t="shared" si="0"/>
        <v>610.4</v>
      </c>
      <c r="R42" s="239"/>
    </row>
    <row r="43" spans="1:18" ht="44.25" customHeight="1" x14ac:dyDescent="0.25">
      <c r="A43" s="244" t="s">
        <v>301</v>
      </c>
      <c r="B43" s="241" t="s">
        <v>302</v>
      </c>
      <c r="C43" s="63" t="s">
        <v>261</v>
      </c>
      <c r="D43" s="248" t="s">
        <v>18</v>
      </c>
      <c r="E43" s="220" t="s">
        <v>262</v>
      </c>
      <c r="F43" s="220" t="s">
        <v>303</v>
      </c>
      <c r="G43" s="220" t="s">
        <v>266</v>
      </c>
      <c r="H43" s="221">
        <v>4242.3</v>
      </c>
      <c r="I43" s="221">
        <v>0</v>
      </c>
      <c r="J43" s="221"/>
      <c r="K43" s="222"/>
      <c r="L43" s="222"/>
      <c r="M43" s="222"/>
      <c r="N43" s="221"/>
      <c r="O43" s="221"/>
      <c r="P43" s="214">
        <f t="shared" si="1"/>
        <v>0</v>
      </c>
      <c r="Q43" s="214">
        <f t="shared" si="0"/>
        <v>4242.3</v>
      </c>
      <c r="R43" s="235" t="s">
        <v>304</v>
      </c>
    </row>
    <row r="44" spans="1:18" ht="42" customHeight="1" x14ac:dyDescent="0.25">
      <c r="A44" s="246"/>
      <c r="B44" s="243"/>
      <c r="C44" s="65"/>
      <c r="D44" s="249"/>
      <c r="E44" s="220" t="s">
        <v>262</v>
      </c>
      <c r="F44" s="220" t="s">
        <v>305</v>
      </c>
      <c r="G44" s="220" t="s">
        <v>266</v>
      </c>
      <c r="H44" s="221">
        <v>15008.8</v>
      </c>
      <c r="I44" s="221"/>
      <c r="J44" s="221"/>
      <c r="K44" s="222"/>
      <c r="L44" s="222"/>
      <c r="M44" s="222"/>
      <c r="N44" s="221"/>
      <c r="O44" s="221"/>
      <c r="P44" s="214">
        <f t="shared" si="1"/>
        <v>0</v>
      </c>
      <c r="Q44" s="214">
        <f t="shared" si="0"/>
        <v>15008.8</v>
      </c>
      <c r="R44" s="239"/>
    </row>
    <row r="45" spans="1:18" ht="35.1" customHeight="1" x14ac:dyDescent="0.25">
      <c r="A45" s="250" t="s">
        <v>306</v>
      </c>
      <c r="B45" s="251" t="s">
        <v>307</v>
      </c>
      <c r="C45" s="183"/>
      <c r="D45" s="220" t="s">
        <v>18</v>
      </c>
      <c r="E45" s="220" t="s">
        <v>262</v>
      </c>
      <c r="F45" s="220" t="s">
        <v>308</v>
      </c>
      <c r="G45" s="220" t="s">
        <v>266</v>
      </c>
      <c r="H45" s="221">
        <v>1500.9</v>
      </c>
      <c r="I45" s="221"/>
      <c r="J45" s="221"/>
      <c r="K45" s="222"/>
      <c r="L45" s="222"/>
      <c r="M45" s="222"/>
      <c r="N45" s="221"/>
      <c r="O45" s="221"/>
      <c r="P45" s="214">
        <f t="shared" si="1"/>
        <v>0</v>
      </c>
      <c r="Q45" s="214">
        <f t="shared" si="0"/>
        <v>1500.9</v>
      </c>
      <c r="R45" s="252"/>
    </row>
    <row r="46" spans="1:18" ht="49.5" customHeight="1" x14ac:dyDescent="0.25">
      <c r="A46" s="244" t="s">
        <v>309</v>
      </c>
      <c r="B46" s="241" t="s">
        <v>310</v>
      </c>
      <c r="C46" s="63" t="s">
        <v>261</v>
      </c>
      <c r="D46" s="220" t="s">
        <v>18</v>
      </c>
      <c r="E46" s="220" t="s">
        <v>262</v>
      </c>
      <c r="F46" s="220" t="s">
        <v>311</v>
      </c>
      <c r="G46" s="220" t="s">
        <v>268</v>
      </c>
      <c r="H46" s="221">
        <v>2</v>
      </c>
      <c r="I46" s="221"/>
      <c r="J46" s="221"/>
      <c r="K46" s="222"/>
      <c r="L46" s="222"/>
      <c r="M46" s="222"/>
      <c r="N46" s="221"/>
      <c r="O46" s="221"/>
      <c r="P46" s="214">
        <f t="shared" si="1"/>
        <v>0</v>
      </c>
      <c r="Q46" s="214">
        <f t="shared" si="0"/>
        <v>2</v>
      </c>
      <c r="R46" s="235" t="s">
        <v>312</v>
      </c>
    </row>
    <row r="47" spans="1:18" ht="62.25" customHeight="1" x14ac:dyDescent="0.25">
      <c r="A47" s="246"/>
      <c r="B47" s="243"/>
      <c r="C47" s="183"/>
      <c r="D47" s="220" t="s">
        <v>18</v>
      </c>
      <c r="E47" s="220" t="s">
        <v>262</v>
      </c>
      <c r="F47" s="220" t="s">
        <v>311</v>
      </c>
      <c r="G47" s="220" t="s">
        <v>266</v>
      </c>
      <c r="H47" s="221">
        <v>3</v>
      </c>
      <c r="I47" s="221"/>
      <c r="J47" s="221"/>
      <c r="K47" s="222"/>
      <c r="L47" s="222"/>
      <c r="M47" s="222"/>
      <c r="N47" s="221"/>
      <c r="O47" s="221"/>
      <c r="P47" s="214">
        <f t="shared" si="1"/>
        <v>0</v>
      </c>
      <c r="Q47" s="214">
        <f t="shared" si="0"/>
        <v>3</v>
      </c>
      <c r="R47" s="239"/>
    </row>
    <row r="48" spans="1:18" ht="35.1" customHeight="1" x14ac:dyDescent="0.25">
      <c r="A48" s="253" t="s">
        <v>313</v>
      </c>
      <c r="B48" s="235" t="s">
        <v>314</v>
      </c>
      <c r="C48" s="63" t="s">
        <v>261</v>
      </c>
      <c r="D48" s="133" t="s">
        <v>18</v>
      </c>
      <c r="E48" s="133" t="s">
        <v>315</v>
      </c>
      <c r="F48" s="133" t="s">
        <v>316</v>
      </c>
      <c r="G48" s="12">
        <v>622</v>
      </c>
      <c r="H48" s="221">
        <v>13</v>
      </c>
      <c r="I48" s="221">
        <v>13</v>
      </c>
      <c r="J48" s="254"/>
      <c r="K48" s="255"/>
      <c r="L48" s="255"/>
      <c r="M48" s="255"/>
      <c r="N48" s="254"/>
      <c r="O48" s="254"/>
      <c r="P48" s="214">
        <f t="shared" si="1"/>
        <v>0</v>
      </c>
      <c r="Q48" s="214">
        <f t="shared" si="0"/>
        <v>26</v>
      </c>
      <c r="R48" s="43" t="s">
        <v>317</v>
      </c>
    </row>
    <row r="49" spans="1:18" ht="36" customHeight="1" x14ac:dyDescent="0.25">
      <c r="A49" s="253"/>
      <c r="B49" s="239"/>
      <c r="C49" s="183"/>
      <c r="D49" s="133" t="s">
        <v>18</v>
      </c>
      <c r="E49" s="133" t="s">
        <v>315</v>
      </c>
      <c r="F49" s="133" t="s">
        <v>316</v>
      </c>
      <c r="G49" s="12">
        <v>244</v>
      </c>
      <c r="H49" s="221"/>
      <c r="I49" s="221"/>
      <c r="J49" s="221"/>
      <c r="K49" s="222"/>
      <c r="L49" s="222"/>
      <c r="M49" s="222"/>
      <c r="N49" s="221"/>
      <c r="O49" s="221"/>
      <c r="P49" s="214">
        <f t="shared" si="1"/>
        <v>0</v>
      </c>
      <c r="Q49" s="214">
        <f t="shared" si="0"/>
        <v>0</v>
      </c>
      <c r="R49" s="256"/>
    </row>
    <row r="50" spans="1:18" ht="22.5" customHeight="1" x14ac:dyDescent="0.25">
      <c r="A50" s="257" t="s">
        <v>318</v>
      </c>
      <c r="B50" s="258"/>
      <c r="C50" s="259"/>
      <c r="D50" s="259"/>
      <c r="E50" s="260"/>
      <c r="F50" s="259"/>
      <c r="G50" s="259"/>
      <c r="H50" s="222">
        <f t="shared" ref="H50:O50" si="2">SUM(H7:H49)</f>
        <v>198091.59999999992</v>
      </c>
      <c r="I50" s="222">
        <f t="shared" si="2"/>
        <v>204824.59999999998</v>
      </c>
      <c r="J50" s="222">
        <f t="shared" si="2"/>
        <v>219030.49999999997</v>
      </c>
      <c r="K50" s="222">
        <f t="shared" si="2"/>
        <v>218633.10000000003</v>
      </c>
      <c r="L50" s="222">
        <f t="shared" si="2"/>
        <v>229336.90000000002</v>
      </c>
      <c r="M50" s="222">
        <f t="shared" si="2"/>
        <v>267495.39999999997</v>
      </c>
      <c r="N50" s="222">
        <f t="shared" si="2"/>
        <v>270867.90000000002</v>
      </c>
      <c r="O50" s="222">
        <f t="shared" si="2"/>
        <v>267814.90000000002</v>
      </c>
      <c r="P50" s="214">
        <f t="shared" si="1"/>
        <v>267814.90000000002</v>
      </c>
      <c r="Q50" s="214">
        <f t="shared" si="0"/>
        <v>2143909.7999999993</v>
      </c>
      <c r="R50" s="38"/>
    </row>
    <row r="51" spans="1:18" ht="20.25" customHeight="1" x14ac:dyDescent="0.25">
      <c r="A51" s="257" t="s">
        <v>319</v>
      </c>
      <c r="B51" s="258"/>
      <c r="C51" s="143"/>
      <c r="D51" s="143"/>
      <c r="E51" s="143"/>
      <c r="F51" s="143"/>
      <c r="G51" s="143"/>
      <c r="H51" s="222">
        <f t="shared" ref="H51:M51" si="3">H50</f>
        <v>198091.59999999992</v>
      </c>
      <c r="I51" s="222">
        <f t="shared" si="3"/>
        <v>204824.59999999998</v>
      </c>
      <c r="J51" s="222">
        <f t="shared" si="3"/>
        <v>219030.49999999997</v>
      </c>
      <c r="K51" s="222">
        <f t="shared" si="3"/>
        <v>218633.10000000003</v>
      </c>
      <c r="L51" s="222">
        <f t="shared" si="3"/>
        <v>229336.90000000002</v>
      </c>
      <c r="M51" s="222">
        <f t="shared" si="3"/>
        <v>267495.39999999997</v>
      </c>
      <c r="N51" s="222">
        <f>N50</f>
        <v>270867.90000000002</v>
      </c>
      <c r="O51" s="222">
        <f>O50</f>
        <v>267814.90000000002</v>
      </c>
      <c r="P51" s="214">
        <f t="shared" si="1"/>
        <v>267814.90000000002</v>
      </c>
      <c r="Q51" s="214">
        <f t="shared" si="0"/>
        <v>2143909.7999999993</v>
      </c>
      <c r="R51" s="38"/>
    </row>
    <row r="52" spans="1:18" ht="20.25" customHeight="1" x14ac:dyDescent="0.25">
      <c r="A52" s="257" t="s">
        <v>320</v>
      </c>
      <c r="B52" s="258"/>
      <c r="C52" s="143"/>
      <c r="D52" s="143"/>
      <c r="E52" s="143"/>
      <c r="F52" s="143"/>
      <c r="G52" s="143"/>
      <c r="H52" s="222">
        <f>H16+H17+H18+H19+H20+H21+H22+H23+H24+H25+H26+H27+H31+H32+H34+H35+H39+H40+H41+H42+H43+H44</f>
        <v>92552.900000000023</v>
      </c>
      <c r="I52" s="222">
        <f>I16+I17+I18+I19+I20+I21+I22+I23+I24+I25+I26+I27+I31+I32+I34+I35+I39+I40+I41+I42+I43+I44</f>
        <v>81485.8</v>
      </c>
      <c r="J52" s="222">
        <f>J16+J17+J18+J19+J20+J21+J22+J23+J24+J25+J26+J27+J31+J32+J34+J35+J39+J40+J41+J42+J43+J44</f>
        <v>116158.70000000001</v>
      </c>
      <c r="K52" s="222">
        <f>K16+K17+K18+K19+K20+K21+K22+K23+K24+K25+K26+K27+K31+K32+K34+K35+K39+K40+K41+K42+K43+K44+K30</f>
        <v>122752.3</v>
      </c>
      <c r="L52" s="222">
        <f>L16+L17+L18+L19+L20+L21+L22+L23+L24+L25+L26+L27+L31+L32+L34+L35+L39+L40+L41+L42+L43+L44+L28+L29</f>
        <v>129296.8</v>
      </c>
      <c r="M52" s="222">
        <f>M16+M17+M18+M19+M20+M21+M22+M23+M24+M25+M26+M27+M31+M32+M34+M35+M39+M40+M41+M42+M43+M44+M28+M29+M14</f>
        <v>147632</v>
      </c>
      <c r="N52" s="222">
        <f>N16+N17+N18+N19+N20+N21+N22+N23+N24+N25+N26+N27+N31+N32+N34+N35+N39+N40+N41+N42+N43+N44+N28+N29</f>
        <v>159636.29999999999</v>
      </c>
      <c r="O52" s="222">
        <f>O16+O17+O18+O19+O20+O21+O22+O23+O24+O25+O26+O27+O31+O32+O34+O35+O39+O40+O41+O42+O43+O44</f>
        <v>156583.29999999999</v>
      </c>
      <c r="P52" s="214">
        <f t="shared" si="1"/>
        <v>156583.29999999999</v>
      </c>
      <c r="Q52" s="214">
        <f t="shared" si="0"/>
        <v>1162681.4000000001</v>
      </c>
      <c r="R52" s="38"/>
    </row>
    <row r="53" spans="1:18" ht="20.25" customHeight="1" x14ac:dyDescent="0.25">
      <c r="A53" s="257" t="s">
        <v>321</v>
      </c>
      <c r="B53" s="258"/>
      <c r="C53" s="143"/>
      <c r="D53" s="143"/>
      <c r="E53" s="143"/>
      <c r="F53" s="143"/>
      <c r="G53" s="143"/>
      <c r="H53" s="222">
        <f>H7+H8+H9+H10+H11+H12+H14+H15+H36+H37+H38+H45+H46+H47+H48+H49</f>
        <v>92376.4</v>
      </c>
      <c r="I53" s="222">
        <f>I7+I8+I9+I10+I11+I12+I14+I15+I36+I37+I38+I45+I46+I47+I48+I49</f>
        <v>110895</v>
      </c>
      <c r="J53" s="222">
        <f>J7+J8+J9+J10+J11+J12+J14+J15+J36+J37+J38+J45+J46+J47+J48+J49</f>
        <v>86284.2</v>
      </c>
      <c r="K53" s="222">
        <f>K7+K8+K9+K10+K11+K12+K14+K15+K36+K37+K38+K45+K46+K47+K48+K49</f>
        <v>76465.3</v>
      </c>
      <c r="L53" s="222">
        <f>L7+L8+L9+L10+L11+L12+L14+L15+L36+L37+L38+L45+L46+L47+L48+L49</f>
        <v>78788.700000000012</v>
      </c>
      <c r="M53" s="222">
        <f>M7+M8+M9+M10+M11+M12+M15+M36+M37+M38+M45+M46+M47+M48+M49+M13</f>
        <v>99489.9</v>
      </c>
      <c r="N53" s="222">
        <f>N7+N8+N9+N10+N11+N12+N14+N15+N36+N37+N38+N45+N46+N47+N48+N49+N13</f>
        <v>88831.400000000009</v>
      </c>
      <c r="O53" s="222">
        <f>O7+O8+O9+O10+O11+O12+O14+O15+O36+O37+O38+O45+O46+O47+O48+O49+O13</f>
        <v>88831.400000000009</v>
      </c>
      <c r="P53" s="214">
        <f t="shared" si="1"/>
        <v>88831.400000000009</v>
      </c>
      <c r="Q53" s="214">
        <f t="shared" si="0"/>
        <v>810793.70000000007</v>
      </c>
      <c r="R53" s="38"/>
    </row>
    <row r="54" spans="1:18" ht="20.25" customHeight="1" x14ac:dyDescent="0.25">
      <c r="A54" s="257" t="s">
        <v>322</v>
      </c>
      <c r="B54" s="258"/>
      <c r="C54" s="143"/>
      <c r="D54" s="143"/>
      <c r="E54" s="143"/>
      <c r="F54" s="143"/>
      <c r="G54" s="143"/>
      <c r="H54" s="222">
        <f t="shared" ref="H54:O54" si="4">H33</f>
        <v>13162.3</v>
      </c>
      <c r="I54" s="222">
        <f t="shared" si="4"/>
        <v>12443.8</v>
      </c>
      <c r="J54" s="221">
        <f t="shared" si="4"/>
        <v>16587.599999999999</v>
      </c>
      <c r="K54" s="222">
        <f t="shared" si="4"/>
        <v>19415.5</v>
      </c>
      <c r="L54" s="222">
        <f t="shared" si="4"/>
        <v>21251.4</v>
      </c>
      <c r="M54" s="222">
        <f t="shared" si="4"/>
        <v>20373.5</v>
      </c>
      <c r="N54" s="222">
        <f t="shared" si="4"/>
        <v>22400.2</v>
      </c>
      <c r="O54" s="222">
        <f t="shared" si="4"/>
        <v>22400.2</v>
      </c>
      <c r="P54" s="214">
        <f t="shared" si="1"/>
        <v>22400.2</v>
      </c>
      <c r="Q54" s="214">
        <f t="shared" si="0"/>
        <v>170434.7</v>
      </c>
      <c r="R54" s="38"/>
    </row>
    <row r="55" spans="1:18" s="264" customFormat="1" x14ac:dyDescent="0.25">
      <c r="A55" s="261"/>
      <c r="B55" s="261"/>
      <c r="C55" s="262"/>
      <c r="D55" s="262"/>
      <c r="E55" s="262"/>
      <c r="F55" s="262"/>
      <c r="G55" s="262"/>
      <c r="H55" s="262"/>
      <c r="I55" s="263"/>
      <c r="J55" s="263"/>
      <c r="K55" s="170"/>
      <c r="L55" s="170"/>
      <c r="M55" s="170"/>
      <c r="N55" s="170"/>
      <c r="O55" s="170"/>
      <c r="P55" s="170"/>
      <c r="Q55" s="170"/>
      <c r="R55" s="170"/>
    </row>
    <row r="56" spans="1:18" s="170" customFormat="1" x14ac:dyDescent="0.25">
      <c r="A56" s="265"/>
      <c r="B56" s="265"/>
      <c r="C56" s="266"/>
      <c r="D56" s="266"/>
      <c r="E56" s="266"/>
      <c r="F56" s="266"/>
      <c r="G56" s="266"/>
      <c r="H56" s="266"/>
      <c r="I56" s="266"/>
      <c r="J56" s="266"/>
      <c r="K56" s="266"/>
      <c r="Q56" s="267"/>
    </row>
    <row r="57" spans="1:18" x14ac:dyDescent="0.25">
      <c r="A57" s="268" t="s">
        <v>33</v>
      </c>
      <c r="B57" s="268"/>
      <c r="C57" s="268"/>
      <c r="D57" s="269"/>
      <c r="E57" s="269"/>
      <c r="F57" s="269"/>
      <c r="G57" s="269"/>
      <c r="H57" s="269"/>
      <c r="I57" s="270"/>
      <c r="R57" s="270" t="s">
        <v>34</v>
      </c>
    </row>
    <row r="58" spans="1:18" x14ac:dyDescent="0.25">
      <c r="A58" s="271"/>
      <c r="B58" s="272"/>
      <c r="C58" s="273"/>
      <c r="D58" s="273"/>
      <c r="E58" s="273"/>
      <c r="F58" s="273"/>
      <c r="G58" s="273"/>
      <c r="H58" s="273"/>
    </row>
    <row r="59" spans="1:18" x14ac:dyDescent="0.25">
      <c r="A59" s="271"/>
      <c r="B59" s="272"/>
      <c r="C59" s="273"/>
      <c r="D59" s="273"/>
      <c r="E59" s="273"/>
      <c r="F59" s="273"/>
      <c r="G59" s="273"/>
      <c r="H59" s="273"/>
    </row>
    <row r="60" spans="1:18" x14ac:dyDescent="0.25">
      <c r="A60" s="271"/>
      <c r="B60" s="272"/>
      <c r="C60" s="273"/>
      <c r="D60" s="273"/>
      <c r="E60" s="273"/>
      <c r="F60" s="273"/>
      <c r="G60" s="273"/>
      <c r="H60" s="273"/>
    </row>
    <row r="61" spans="1:18" x14ac:dyDescent="0.25">
      <c r="A61" s="271"/>
      <c r="B61" s="272"/>
      <c r="C61" s="273"/>
      <c r="D61" s="273"/>
      <c r="E61" s="273"/>
      <c r="F61" s="273"/>
      <c r="G61" s="273"/>
      <c r="H61" s="273"/>
    </row>
    <row r="62" spans="1:18" x14ac:dyDescent="0.25">
      <c r="A62" s="271"/>
      <c r="B62" s="272"/>
      <c r="C62" s="273"/>
      <c r="D62" s="273"/>
      <c r="E62" s="273"/>
      <c r="F62" s="273"/>
      <c r="G62" s="273"/>
      <c r="H62" s="273"/>
    </row>
    <row r="63" spans="1:18" x14ac:dyDescent="0.25">
      <c r="A63" s="271"/>
      <c r="B63" s="272"/>
      <c r="C63" s="273"/>
      <c r="D63" s="273"/>
      <c r="E63" s="273"/>
      <c r="F63" s="273"/>
      <c r="G63" s="273"/>
      <c r="H63" s="273"/>
    </row>
    <row r="64" spans="1:18" x14ac:dyDescent="0.25">
      <c r="A64" s="271"/>
      <c r="B64" s="272"/>
      <c r="C64" s="273"/>
      <c r="D64" s="273"/>
      <c r="E64" s="273"/>
      <c r="F64" s="273"/>
      <c r="G64" s="273"/>
      <c r="H64" s="273"/>
    </row>
    <row r="65" spans="1:8" x14ac:dyDescent="0.25">
      <c r="A65" s="271"/>
      <c r="B65" s="272"/>
      <c r="C65" s="273"/>
      <c r="D65" s="273"/>
      <c r="E65" s="273"/>
      <c r="F65" s="273"/>
      <c r="G65" s="273"/>
      <c r="H65" s="273"/>
    </row>
    <row r="66" spans="1:8" x14ac:dyDescent="0.25">
      <c r="A66" s="271"/>
      <c r="B66" s="272"/>
      <c r="C66" s="273"/>
      <c r="D66" s="273"/>
      <c r="E66" s="273"/>
      <c r="F66" s="273"/>
      <c r="G66" s="273"/>
      <c r="H66" s="273"/>
    </row>
    <row r="67" spans="1:8" x14ac:dyDescent="0.25">
      <c r="A67" s="271"/>
      <c r="B67" s="272"/>
      <c r="C67" s="273"/>
      <c r="D67" s="273"/>
      <c r="E67" s="273"/>
      <c r="F67" s="273"/>
      <c r="G67" s="273"/>
      <c r="H67" s="273"/>
    </row>
    <row r="68" spans="1:8" x14ac:dyDescent="0.25">
      <c r="A68" s="271"/>
      <c r="B68" s="272"/>
      <c r="C68" s="273"/>
      <c r="D68" s="273"/>
      <c r="E68" s="273"/>
      <c r="F68" s="273"/>
      <c r="G68" s="273"/>
      <c r="H68" s="273"/>
    </row>
    <row r="69" spans="1:8" x14ac:dyDescent="0.25">
      <c r="A69" s="271"/>
      <c r="B69" s="272"/>
      <c r="C69" s="273"/>
      <c r="D69" s="273"/>
      <c r="E69" s="273"/>
      <c r="F69" s="273"/>
      <c r="G69" s="273"/>
      <c r="H69" s="273"/>
    </row>
    <row r="70" spans="1:8" x14ac:dyDescent="0.25">
      <c r="A70" s="271"/>
      <c r="B70" s="272"/>
      <c r="C70" s="273"/>
      <c r="D70" s="273"/>
      <c r="E70" s="273"/>
      <c r="F70" s="273"/>
      <c r="G70" s="273"/>
      <c r="H70" s="273"/>
    </row>
    <row r="71" spans="1:8" x14ac:dyDescent="0.25">
      <c r="A71" s="271"/>
      <c r="B71" s="272"/>
      <c r="C71" s="273"/>
      <c r="D71" s="273"/>
      <c r="E71" s="273"/>
      <c r="F71" s="273"/>
      <c r="G71" s="273"/>
      <c r="H71" s="273"/>
    </row>
    <row r="72" spans="1:8" x14ac:dyDescent="0.25">
      <c r="A72" s="271"/>
      <c r="B72" s="272"/>
      <c r="C72" s="273"/>
      <c r="D72" s="273"/>
      <c r="E72" s="273"/>
      <c r="F72" s="273"/>
      <c r="G72" s="273"/>
      <c r="H72" s="273"/>
    </row>
    <row r="73" spans="1:8" x14ac:dyDescent="0.25">
      <c r="A73" s="271"/>
      <c r="B73" s="272"/>
      <c r="C73" s="273"/>
      <c r="D73" s="273"/>
      <c r="E73" s="273"/>
      <c r="F73" s="273"/>
      <c r="G73" s="273"/>
      <c r="H73" s="273"/>
    </row>
    <row r="74" spans="1:8" x14ac:dyDescent="0.25">
      <c r="A74" s="271"/>
      <c r="B74" s="272"/>
      <c r="C74" s="273"/>
      <c r="D74" s="273"/>
      <c r="E74" s="273"/>
      <c r="F74" s="273"/>
      <c r="G74" s="273"/>
      <c r="H74" s="273"/>
    </row>
    <row r="75" spans="1:8" x14ac:dyDescent="0.25">
      <c r="A75" s="271"/>
      <c r="B75" s="272"/>
      <c r="C75" s="273"/>
      <c r="D75" s="273"/>
      <c r="E75" s="273"/>
      <c r="F75" s="273"/>
      <c r="G75" s="273"/>
      <c r="H75" s="273"/>
    </row>
    <row r="76" spans="1:8" x14ac:dyDescent="0.25">
      <c r="A76" s="271"/>
      <c r="B76" s="272"/>
      <c r="C76" s="273"/>
      <c r="D76" s="273"/>
      <c r="E76" s="273"/>
      <c r="F76" s="273"/>
      <c r="G76" s="273"/>
      <c r="H76" s="273"/>
    </row>
    <row r="77" spans="1:8" x14ac:dyDescent="0.25">
      <c r="A77" s="271"/>
      <c r="B77" s="272"/>
      <c r="C77" s="273"/>
      <c r="D77" s="273"/>
      <c r="E77" s="273"/>
      <c r="F77" s="273"/>
      <c r="G77" s="273"/>
      <c r="H77" s="273"/>
    </row>
    <row r="78" spans="1:8" x14ac:dyDescent="0.25">
      <c r="A78" s="271"/>
      <c r="B78" s="272"/>
      <c r="C78" s="273"/>
      <c r="D78" s="273"/>
      <c r="E78" s="273"/>
      <c r="F78" s="273"/>
      <c r="G78" s="273"/>
      <c r="H78" s="273"/>
    </row>
    <row r="79" spans="1:8" x14ac:dyDescent="0.25">
      <c r="A79" s="271"/>
      <c r="B79" s="272"/>
      <c r="C79" s="273"/>
      <c r="D79" s="273"/>
      <c r="E79" s="273"/>
      <c r="F79" s="273"/>
      <c r="G79" s="273"/>
      <c r="H79" s="273"/>
    </row>
    <row r="80" spans="1:8" x14ac:dyDescent="0.25">
      <c r="A80" s="271"/>
      <c r="B80" s="272"/>
      <c r="C80" s="273"/>
      <c r="D80" s="273"/>
      <c r="E80" s="273"/>
      <c r="F80" s="273"/>
      <c r="G80" s="273"/>
      <c r="H80" s="273"/>
    </row>
    <row r="81" spans="1:8" x14ac:dyDescent="0.25">
      <c r="A81" s="271"/>
      <c r="B81" s="272"/>
      <c r="C81" s="273"/>
      <c r="D81" s="273"/>
      <c r="E81" s="273"/>
      <c r="F81" s="273"/>
      <c r="G81" s="273"/>
      <c r="H81" s="273"/>
    </row>
    <row r="82" spans="1:8" x14ac:dyDescent="0.25">
      <c r="A82" s="271"/>
      <c r="B82" s="272"/>
      <c r="C82" s="273"/>
      <c r="D82" s="273"/>
      <c r="E82" s="273"/>
      <c r="F82" s="273"/>
      <c r="G82" s="273"/>
      <c r="H82" s="273"/>
    </row>
    <row r="83" spans="1:8" x14ac:dyDescent="0.25">
      <c r="A83" s="271"/>
      <c r="B83" s="272"/>
      <c r="C83" s="273"/>
      <c r="D83" s="273"/>
      <c r="E83" s="273"/>
      <c r="F83" s="273"/>
      <c r="G83" s="273"/>
      <c r="H83" s="273"/>
    </row>
    <row r="84" spans="1:8" x14ac:dyDescent="0.25">
      <c r="A84" s="271"/>
      <c r="B84" s="272"/>
      <c r="C84" s="273"/>
      <c r="D84" s="273"/>
      <c r="E84" s="273"/>
      <c r="F84" s="273"/>
      <c r="G84" s="273"/>
      <c r="H84" s="273"/>
    </row>
    <row r="85" spans="1:8" x14ac:dyDescent="0.25">
      <c r="A85" s="271"/>
      <c r="B85" s="272"/>
      <c r="C85" s="273"/>
      <c r="D85" s="273"/>
      <c r="E85" s="273"/>
      <c r="F85" s="273"/>
      <c r="G85" s="273"/>
      <c r="H85" s="273"/>
    </row>
    <row r="86" spans="1:8" x14ac:dyDescent="0.25">
      <c r="A86" s="271"/>
      <c r="B86" s="272"/>
      <c r="C86" s="273"/>
      <c r="D86" s="273"/>
      <c r="E86" s="273"/>
      <c r="F86" s="273"/>
      <c r="G86" s="273"/>
      <c r="H86" s="273"/>
    </row>
    <row r="87" spans="1:8" x14ac:dyDescent="0.25">
      <c r="A87" s="271"/>
      <c r="B87" s="272"/>
      <c r="C87" s="273"/>
      <c r="D87" s="273"/>
      <c r="E87" s="273"/>
      <c r="F87" s="273"/>
      <c r="G87" s="273"/>
      <c r="H87" s="273"/>
    </row>
    <row r="88" spans="1:8" x14ac:dyDescent="0.25">
      <c r="A88" s="271"/>
      <c r="B88" s="272"/>
      <c r="C88" s="273"/>
      <c r="D88" s="273"/>
      <c r="E88" s="273"/>
      <c r="F88" s="273"/>
      <c r="G88" s="273"/>
      <c r="H88" s="273"/>
    </row>
    <row r="89" spans="1:8" x14ac:dyDescent="0.25">
      <c r="A89" s="271"/>
      <c r="B89" s="272"/>
      <c r="C89" s="273"/>
      <c r="D89" s="273"/>
      <c r="E89" s="273"/>
      <c r="F89" s="273"/>
      <c r="G89" s="273"/>
      <c r="H89" s="273"/>
    </row>
    <row r="90" spans="1:8" x14ac:dyDescent="0.25">
      <c r="A90" s="271"/>
      <c r="B90" s="272"/>
      <c r="C90" s="273"/>
      <c r="D90" s="273"/>
      <c r="E90" s="273"/>
      <c r="F90" s="273"/>
      <c r="G90" s="273"/>
      <c r="H90" s="273"/>
    </row>
    <row r="91" spans="1:8" x14ac:dyDescent="0.25">
      <c r="A91" s="271"/>
      <c r="B91" s="272"/>
      <c r="C91" s="273"/>
      <c r="D91" s="273"/>
      <c r="E91" s="273"/>
      <c r="F91" s="273"/>
      <c r="G91" s="273"/>
      <c r="H91" s="273"/>
    </row>
    <row r="92" spans="1:8" x14ac:dyDescent="0.25">
      <c r="A92" s="271"/>
      <c r="B92" s="272"/>
      <c r="C92" s="273"/>
      <c r="D92" s="273"/>
      <c r="E92" s="273"/>
      <c r="F92" s="273"/>
      <c r="G92" s="273"/>
      <c r="H92" s="273"/>
    </row>
    <row r="93" spans="1:8" x14ac:dyDescent="0.25">
      <c r="A93" s="271"/>
      <c r="B93" s="272"/>
      <c r="C93" s="273"/>
      <c r="D93" s="273"/>
      <c r="E93" s="273"/>
      <c r="F93" s="273"/>
      <c r="G93" s="273"/>
      <c r="H93" s="273"/>
    </row>
    <row r="94" spans="1:8" x14ac:dyDescent="0.25">
      <c r="A94" s="271"/>
      <c r="B94" s="272"/>
      <c r="C94" s="273"/>
      <c r="D94" s="273"/>
      <c r="E94" s="273"/>
      <c r="F94" s="273"/>
      <c r="G94" s="273"/>
      <c r="H94" s="273"/>
    </row>
  </sheetData>
  <autoFilter ref="A4:U51"/>
  <mergeCells count="54">
    <mergeCell ref="A52:B52"/>
    <mergeCell ref="A53:B53"/>
    <mergeCell ref="A54:B54"/>
    <mergeCell ref="A55:B55"/>
    <mergeCell ref="A56:B56"/>
    <mergeCell ref="A57:C57"/>
    <mergeCell ref="A48:A49"/>
    <mergeCell ref="B48:B49"/>
    <mergeCell ref="C48:C49"/>
    <mergeCell ref="R48:R49"/>
    <mergeCell ref="A50:B50"/>
    <mergeCell ref="A51:B51"/>
    <mergeCell ref="A43:A44"/>
    <mergeCell ref="B43:B44"/>
    <mergeCell ref="C43:C45"/>
    <mergeCell ref="D43:D44"/>
    <mergeCell ref="R43:R44"/>
    <mergeCell ref="A46:A47"/>
    <mergeCell ref="B46:B47"/>
    <mergeCell ref="C46:C47"/>
    <mergeCell ref="R46:R47"/>
    <mergeCell ref="A39:A40"/>
    <mergeCell ref="B39:B40"/>
    <mergeCell ref="C39:C40"/>
    <mergeCell ref="R39:R40"/>
    <mergeCell ref="A41:A42"/>
    <mergeCell ref="B41:B42"/>
    <mergeCell ref="C41:C42"/>
    <mergeCell ref="R41:R42"/>
    <mergeCell ref="A34:A36"/>
    <mergeCell ref="B34:B35"/>
    <mergeCell ref="C34:C35"/>
    <mergeCell ref="R34:R36"/>
    <mergeCell ref="A37:A38"/>
    <mergeCell ref="B37:B38"/>
    <mergeCell ref="C37:C38"/>
    <mergeCell ref="R37:R38"/>
    <mergeCell ref="A5:R5"/>
    <mergeCell ref="A6:R6"/>
    <mergeCell ref="A7:A33"/>
    <mergeCell ref="B7:B15"/>
    <mergeCell ref="C7:C15"/>
    <mergeCell ref="R7:R33"/>
    <mergeCell ref="B16:B32"/>
    <mergeCell ref="C16:C32"/>
    <mergeCell ref="I1:J1"/>
    <mergeCell ref="Q1:R1"/>
    <mergeCell ref="A2:R2"/>
    <mergeCell ref="A3:A4"/>
    <mergeCell ref="B3:B4"/>
    <mergeCell ref="C3:C4"/>
    <mergeCell ref="D3:G3"/>
    <mergeCell ref="I3:Q3"/>
    <mergeCell ref="R3:R4"/>
  </mergeCells>
  <pageMargins left="0.51181102362204722" right="0.39370078740157483" top="0.55118110236220474" bottom="0.35433070866141736" header="0.31496062992125984" footer="0.31496062992125984"/>
  <pageSetup paperSize="9" scale="37" fitToHeight="8" orientation="landscape" r:id="rId1"/>
  <headerFooter differentFirst="1">
    <oddHeader>&amp;C&amp;P</oddHeader>
  </headerFooter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1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B19" sqref="B19"/>
    </sheetView>
  </sheetViews>
  <sheetFormatPr defaultRowHeight="15.75" x14ac:dyDescent="0.25"/>
  <cols>
    <col min="1" max="1" width="6.28515625" style="111" customWidth="1"/>
    <col min="2" max="2" width="79.140625" style="56" customWidth="1"/>
    <col min="3" max="3" width="12" style="56" customWidth="1"/>
    <col min="4" max="4" width="11.42578125" style="56" hidden="1" customWidth="1"/>
    <col min="5" max="7" width="11.42578125" style="56" customWidth="1"/>
    <col min="8" max="10" width="11.42578125" style="85" customWidth="1"/>
    <col min="11" max="11" width="9.140625" style="85"/>
    <col min="12" max="12" width="8.140625" style="56" customWidth="1"/>
    <col min="13" max="256" width="9.140625" style="56"/>
    <col min="257" max="257" width="6.28515625" style="56" customWidth="1"/>
    <col min="258" max="258" width="79.140625" style="56" customWidth="1"/>
    <col min="259" max="259" width="12" style="56" customWidth="1"/>
    <col min="260" max="260" width="0" style="56" hidden="1" customWidth="1"/>
    <col min="261" max="266" width="11.42578125" style="56" customWidth="1"/>
    <col min="267" max="267" width="9.140625" style="56"/>
    <col min="268" max="268" width="8.140625" style="56" customWidth="1"/>
    <col min="269" max="512" width="9.140625" style="56"/>
    <col min="513" max="513" width="6.28515625" style="56" customWidth="1"/>
    <col min="514" max="514" width="79.140625" style="56" customWidth="1"/>
    <col min="515" max="515" width="12" style="56" customWidth="1"/>
    <col min="516" max="516" width="0" style="56" hidden="1" customWidth="1"/>
    <col min="517" max="522" width="11.42578125" style="56" customWidth="1"/>
    <col min="523" max="523" width="9.140625" style="56"/>
    <col min="524" max="524" width="8.140625" style="56" customWidth="1"/>
    <col min="525" max="768" width="9.140625" style="56"/>
    <col min="769" max="769" width="6.28515625" style="56" customWidth="1"/>
    <col min="770" max="770" width="79.140625" style="56" customWidth="1"/>
    <col min="771" max="771" width="12" style="56" customWidth="1"/>
    <col min="772" max="772" width="0" style="56" hidden="1" customWidth="1"/>
    <col min="773" max="778" width="11.42578125" style="56" customWidth="1"/>
    <col min="779" max="779" width="9.140625" style="56"/>
    <col min="780" max="780" width="8.140625" style="56" customWidth="1"/>
    <col min="781" max="1024" width="9.140625" style="56"/>
    <col min="1025" max="1025" width="6.28515625" style="56" customWidth="1"/>
    <col min="1026" max="1026" width="79.140625" style="56" customWidth="1"/>
    <col min="1027" max="1027" width="12" style="56" customWidth="1"/>
    <col min="1028" max="1028" width="0" style="56" hidden="1" customWidth="1"/>
    <col min="1029" max="1034" width="11.42578125" style="56" customWidth="1"/>
    <col min="1035" max="1035" width="9.140625" style="56"/>
    <col min="1036" max="1036" width="8.140625" style="56" customWidth="1"/>
    <col min="1037" max="1280" width="9.140625" style="56"/>
    <col min="1281" max="1281" width="6.28515625" style="56" customWidth="1"/>
    <col min="1282" max="1282" width="79.140625" style="56" customWidth="1"/>
    <col min="1283" max="1283" width="12" style="56" customWidth="1"/>
    <col min="1284" max="1284" width="0" style="56" hidden="1" customWidth="1"/>
    <col min="1285" max="1290" width="11.42578125" style="56" customWidth="1"/>
    <col min="1291" max="1291" width="9.140625" style="56"/>
    <col min="1292" max="1292" width="8.140625" style="56" customWidth="1"/>
    <col min="1293" max="1536" width="9.140625" style="56"/>
    <col min="1537" max="1537" width="6.28515625" style="56" customWidth="1"/>
    <col min="1538" max="1538" width="79.140625" style="56" customWidth="1"/>
    <col min="1539" max="1539" width="12" style="56" customWidth="1"/>
    <col min="1540" max="1540" width="0" style="56" hidden="1" customWidth="1"/>
    <col min="1541" max="1546" width="11.42578125" style="56" customWidth="1"/>
    <col min="1547" max="1547" width="9.140625" style="56"/>
    <col min="1548" max="1548" width="8.140625" style="56" customWidth="1"/>
    <col min="1549" max="1792" width="9.140625" style="56"/>
    <col min="1793" max="1793" width="6.28515625" style="56" customWidth="1"/>
    <col min="1794" max="1794" width="79.140625" style="56" customWidth="1"/>
    <col min="1795" max="1795" width="12" style="56" customWidth="1"/>
    <col min="1796" max="1796" width="0" style="56" hidden="1" customWidth="1"/>
    <col min="1797" max="1802" width="11.42578125" style="56" customWidth="1"/>
    <col min="1803" max="1803" width="9.140625" style="56"/>
    <col min="1804" max="1804" width="8.140625" style="56" customWidth="1"/>
    <col min="1805" max="2048" width="9.140625" style="56"/>
    <col min="2049" max="2049" width="6.28515625" style="56" customWidth="1"/>
    <col min="2050" max="2050" width="79.140625" style="56" customWidth="1"/>
    <col min="2051" max="2051" width="12" style="56" customWidth="1"/>
    <col min="2052" max="2052" width="0" style="56" hidden="1" customWidth="1"/>
    <col min="2053" max="2058" width="11.42578125" style="56" customWidth="1"/>
    <col min="2059" max="2059" width="9.140625" style="56"/>
    <col min="2060" max="2060" width="8.140625" style="56" customWidth="1"/>
    <col min="2061" max="2304" width="9.140625" style="56"/>
    <col min="2305" max="2305" width="6.28515625" style="56" customWidth="1"/>
    <col min="2306" max="2306" width="79.140625" style="56" customWidth="1"/>
    <col min="2307" max="2307" width="12" style="56" customWidth="1"/>
    <col min="2308" max="2308" width="0" style="56" hidden="1" customWidth="1"/>
    <col min="2309" max="2314" width="11.42578125" style="56" customWidth="1"/>
    <col min="2315" max="2315" width="9.140625" style="56"/>
    <col min="2316" max="2316" width="8.140625" style="56" customWidth="1"/>
    <col min="2317" max="2560" width="9.140625" style="56"/>
    <col min="2561" max="2561" width="6.28515625" style="56" customWidth="1"/>
    <col min="2562" max="2562" width="79.140625" style="56" customWidth="1"/>
    <col min="2563" max="2563" width="12" style="56" customWidth="1"/>
    <col min="2564" max="2564" width="0" style="56" hidden="1" customWidth="1"/>
    <col min="2565" max="2570" width="11.42578125" style="56" customWidth="1"/>
    <col min="2571" max="2571" width="9.140625" style="56"/>
    <col min="2572" max="2572" width="8.140625" style="56" customWidth="1"/>
    <col min="2573" max="2816" width="9.140625" style="56"/>
    <col min="2817" max="2817" width="6.28515625" style="56" customWidth="1"/>
    <col min="2818" max="2818" width="79.140625" style="56" customWidth="1"/>
    <col min="2819" max="2819" width="12" style="56" customWidth="1"/>
    <col min="2820" max="2820" width="0" style="56" hidden="1" customWidth="1"/>
    <col min="2821" max="2826" width="11.42578125" style="56" customWidth="1"/>
    <col min="2827" max="2827" width="9.140625" style="56"/>
    <col min="2828" max="2828" width="8.140625" style="56" customWidth="1"/>
    <col min="2829" max="3072" width="9.140625" style="56"/>
    <col min="3073" max="3073" width="6.28515625" style="56" customWidth="1"/>
    <col min="3074" max="3074" width="79.140625" style="56" customWidth="1"/>
    <col min="3075" max="3075" width="12" style="56" customWidth="1"/>
    <col min="3076" max="3076" width="0" style="56" hidden="1" customWidth="1"/>
    <col min="3077" max="3082" width="11.42578125" style="56" customWidth="1"/>
    <col min="3083" max="3083" width="9.140625" style="56"/>
    <col min="3084" max="3084" width="8.140625" style="56" customWidth="1"/>
    <col min="3085" max="3328" width="9.140625" style="56"/>
    <col min="3329" max="3329" width="6.28515625" style="56" customWidth="1"/>
    <col min="3330" max="3330" width="79.140625" style="56" customWidth="1"/>
    <col min="3331" max="3331" width="12" style="56" customWidth="1"/>
    <col min="3332" max="3332" width="0" style="56" hidden="1" customWidth="1"/>
    <col min="3333" max="3338" width="11.42578125" style="56" customWidth="1"/>
    <col min="3339" max="3339" width="9.140625" style="56"/>
    <col min="3340" max="3340" width="8.140625" style="56" customWidth="1"/>
    <col min="3341" max="3584" width="9.140625" style="56"/>
    <col min="3585" max="3585" width="6.28515625" style="56" customWidth="1"/>
    <col min="3586" max="3586" width="79.140625" style="56" customWidth="1"/>
    <col min="3587" max="3587" width="12" style="56" customWidth="1"/>
    <col min="3588" max="3588" width="0" style="56" hidden="1" customWidth="1"/>
    <col min="3589" max="3594" width="11.42578125" style="56" customWidth="1"/>
    <col min="3595" max="3595" width="9.140625" style="56"/>
    <col min="3596" max="3596" width="8.140625" style="56" customWidth="1"/>
    <col min="3597" max="3840" width="9.140625" style="56"/>
    <col min="3841" max="3841" width="6.28515625" style="56" customWidth="1"/>
    <col min="3842" max="3842" width="79.140625" style="56" customWidth="1"/>
    <col min="3843" max="3843" width="12" style="56" customWidth="1"/>
    <col min="3844" max="3844" width="0" style="56" hidden="1" customWidth="1"/>
    <col min="3845" max="3850" width="11.42578125" style="56" customWidth="1"/>
    <col min="3851" max="3851" width="9.140625" style="56"/>
    <col min="3852" max="3852" width="8.140625" style="56" customWidth="1"/>
    <col min="3853" max="4096" width="9.140625" style="56"/>
    <col min="4097" max="4097" width="6.28515625" style="56" customWidth="1"/>
    <col min="4098" max="4098" width="79.140625" style="56" customWidth="1"/>
    <col min="4099" max="4099" width="12" style="56" customWidth="1"/>
    <col min="4100" max="4100" width="0" style="56" hidden="1" customWidth="1"/>
    <col min="4101" max="4106" width="11.42578125" style="56" customWidth="1"/>
    <col min="4107" max="4107" width="9.140625" style="56"/>
    <col min="4108" max="4108" width="8.140625" style="56" customWidth="1"/>
    <col min="4109" max="4352" width="9.140625" style="56"/>
    <col min="4353" max="4353" width="6.28515625" style="56" customWidth="1"/>
    <col min="4354" max="4354" width="79.140625" style="56" customWidth="1"/>
    <col min="4355" max="4355" width="12" style="56" customWidth="1"/>
    <col min="4356" max="4356" width="0" style="56" hidden="1" customWidth="1"/>
    <col min="4357" max="4362" width="11.42578125" style="56" customWidth="1"/>
    <col min="4363" max="4363" width="9.140625" style="56"/>
    <col min="4364" max="4364" width="8.140625" style="56" customWidth="1"/>
    <col min="4365" max="4608" width="9.140625" style="56"/>
    <col min="4609" max="4609" width="6.28515625" style="56" customWidth="1"/>
    <col min="4610" max="4610" width="79.140625" style="56" customWidth="1"/>
    <col min="4611" max="4611" width="12" style="56" customWidth="1"/>
    <col min="4612" max="4612" width="0" style="56" hidden="1" customWidth="1"/>
    <col min="4613" max="4618" width="11.42578125" style="56" customWidth="1"/>
    <col min="4619" max="4619" width="9.140625" style="56"/>
    <col min="4620" max="4620" width="8.140625" style="56" customWidth="1"/>
    <col min="4621" max="4864" width="9.140625" style="56"/>
    <col min="4865" max="4865" width="6.28515625" style="56" customWidth="1"/>
    <col min="4866" max="4866" width="79.140625" style="56" customWidth="1"/>
    <col min="4867" max="4867" width="12" style="56" customWidth="1"/>
    <col min="4868" max="4868" width="0" style="56" hidden="1" customWidth="1"/>
    <col min="4869" max="4874" width="11.42578125" style="56" customWidth="1"/>
    <col min="4875" max="4875" width="9.140625" style="56"/>
    <col min="4876" max="4876" width="8.140625" style="56" customWidth="1"/>
    <col min="4877" max="5120" width="9.140625" style="56"/>
    <col min="5121" max="5121" width="6.28515625" style="56" customWidth="1"/>
    <col min="5122" max="5122" width="79.140625" style="56" customWidth="1"/>
    <col min="5123" max="5123" width="12" style="56" customWidth="1"/>
    <col min="5124" max="5124" width="0" style="56" hidden="1" customWidth="1"/>
    <col min="5125" max="5130" width="11.42578125" style="56" customWidth="1"/>
    <col min="5131" max="5131" width="9.140625" style="56"/>
    <col min="5132" max="5132" width="8.140625" style="56" customWidth="1"/>
    <col min="5133" max="5376" width="9.140625" style="56"/>
    <col min="5377" max="5377" width="6.28515625" style="56" customWidth="1"/>
    <col min="5378" max="5378" width="79.140625" style="56" customWidth="1"/>
    <col min="5379" max="5379" width="12" style="56" customWidth="1"/>
    <col min="5380" max="5380" width="0" style="56" hidden="1" customWidth="1"/>
    <col min="5381" max="5386" width="11.42578125" style="56" customWidth="1"/>
    <col min="5387" max="5387" width="9.140625" style="56"/>
    <col min="5388" max="5388" width="8.140625" style="56" customWidth="1"/>
    <col min="5389" max="5632" width="9.140625" style="56"/>
    <col min="5633" max="5633" width="6.28515625" style="56" customWidth="1"/>
    <col min="5634" max="5634" width="79.140625" style="56" customWidth="1"/>
    <col min="5635" max="5635" width="12" style="56" customWidth="1"/>
    <col min="5636" max="5636" width="0" style="56" hidden="1" customWidth="1"/>
    <col min="5637" max="5642" width="11.42578125" style="56" customWidth="1"/>
    <col min="5643" max="5643" width="9.140625" style="56"/>
    <col min="5644" max="5644" width="8.140625" style="56" customWidth="1"/>
    <col min="5645" max="5888" width="9.140625" style="56"/>
    <col min="5889" max="5889" width="6.28515625" style="56" customWidth="1"/>
    <col min="5890" max="5890" width="79.140625" style="56" customWidth="1"/>
    <col min="5891" max="5891" width="12" style="56" customWidth="1"/>
    <col min="5892" max="5892" width="0" style="56" hidden="1" customWidth="1"/>
    <col min="5893" max="5898" width="11.42578125" style="56" customWidth="1"/>
    <col min="5899" max="5899" width="9.140625" style="56"/>
    <col min="5900" max="5900" width="8.140625" style="56" customWidth="1"/>
    <col min="5901" max="6144" width="9.140625" style="56"/>
    <col min="6145" max="6145" width="6.28515625" style="56" customWidth="1"/>
    <col min="6146" max="6146" width="79.140625" style="56" customWidth="1"/>
    <col min="6147" max="6147" width="12" style="56" customWidth="1"/>
    <col min="6148" max="6148" width="0" style="56" hidden="1" customWidth="1"/>
    <col min="6149" max="6154" width="11.42578125" style="56" customWidth="1"/>
    <col min="6155" max="6155" width="9.140625" style="56"/>
    <col min="6156" max="6156" width="8.140625" style="56" customWidth="1"/>
    <col min="6157" max="6400" width="9.140625" style="56"/>
    <col min="6401" max="6401" width="6.28515625" style="56" customWidth="1"/>
    <col min="6402" max="6402" width="79.140625" style="56" customWidth="1"/>
    <col min="6403" max="6403" width="12" style="56" customWidth="1"/>
    <col min="6404" max="6404" width="0" style="56" hidden="1" customWidth="1"/>
    <col min="6405" max="6410" width="11.42578125" style="56" customWidth="1"/>
    <col min="6411" max="6411" width="9.140625" style="56"/>
    <col min="6412" max="6412" width="8.140625" style="56" customWidth="1"/>
    <col min="6413" max="6656" width="9.140625" style="56"/>
    <col min="6657" max="6657" width="6.28515625" style="56" customWidth="1"/>
    <col min="6658" max="6658" width="79.140625" style="56" customWidth="1"/>
    <col min="6659" max="6659" width="12" style="56" customWidth="1"/>
    <col min="6660" max="6660" width="0" style="56" hidden="1" customWidth="1"/>
    <col min="6661" max="6666" width="11.42578125" style="56" customWidth="1"/>
    <col min="6667" max="6667" width="9.140625" style="56"/>
    <col min="6668" max="6668" width="8.140625" style="56" customWidth="1"/>
    <col min="6669" max="6912" width="9.140625" style="56"/>
    <col min="6913" max="6913" width="6.28515625" style="56" customWidth="1"/>
    <col min="6914" max="6914" width="79.140625" style="56" customWidth="1"/>
    <col min="6915" max="6915" width="12" style="56" customWidth="1"/>
    <col min="6916" max="6916" width="0" style="56" hidden="1" customWidth="1"/>
    <col min="6917" max="6922" width="11.42578125" style="56" customWidth="1"/>
    <col min="6923" max="6923" width="9.140625" style="56"/>
    <col min="6924" max="6924" width="8.140625" style="56" customWidth="1"/>
    <col min="6925" max="7168" width="9.140625" style="56"/>
    <col min="7169" max="7169" width="6.28515625" style="56" customWidth="1"/>
    <col min="7170" max="7170" width="79.140625" style="56" customWidth="1"/>
    <col min="7171" max="7171" width="12" style="56" customWidth="1"/>
    <col min="7172" max="7172" width="0" style="56" hidden="1" customWidth="1"/>
    <col min="7173" max="7178" width="11.42578125" style="56" customWidth="1"/>
    <col min="7179" max="7179" width="9.140625" style="56"/>
    <col min="7180" max="7180" width="8.140625" style="56" customWidth="1"/>
    <col min="7181" max="7424" width="9.140625" style="56"/>
    <col min="7425" max="7425" width="6.28515625" style="56" customWidth="1"/>
    <col min="7426" max="7426" width="79.140625" style="56" customWidth="1"/>
    <col min="7427" max="7427" width="12" style="56" customWidth="1"/>
    <col min="7428" max="7428" width="0" style="56" hidden="1" customWidth="1"/>
    <col min="7429" max="7434" width="11.42578125" style="56" customWidth="1"/>
    <col min="7435" max="7435" width="9.140625" style="56"/>
    <col min="7436" max="7436" width="8.140625" style="56" customWidth="1"/>
    <col min="7437" max="7680" width="9.140625" style="56"/>
    <col min="7681" max="7681" width="6.28515625" style="56" customWidth="1"/>
    <col min="7682" max="7682" width="79.140625" style="56" customWidth="1"/>
    <col min="7683" max="7683" width="12" style="56" customWidth="1"/>
    <col min="7684" max="7684" width="0" style="56" hidden="1" customWidth="1"/>
    <col min="7685" max="7690" width="11.42578125" style="56" customWidth="1"/>
    <col min="7691" max="7691" width="9.140625" style="56"/>
    <col min="7692" max="7692" width="8.140625" style="56" customWidth="1"/>
    <col min="7693" max="7936" width="9.140625" style="56"/>
    <col min="7937" max="7937" width="6.28515625" style="56" customWidth="1"/>
    <col min="7938" max="7938" width="79.140625" style="56" customWidth="1"/>
    <col min="7939" max="7939" width="12" style="56" customWidth="1"/>
    <col min="7940" max="7940" width="0" style="56" hidden="1" customWidth="1"/>
    <col min="7941" max="7946" width="11.42578125" style="56" customWidth="1"/>
    <col min="7947" max="7947" width="9.140625" style="56"/>
    <col min="7948" max="7948" width="8.140625" style="56" customWidth="1"/>
    <col min="7949" max="8192" width="9.140625" style="56"/>
    <col min="8193" max="8193" width="6.28515625" style="56" customWidth="1"/>
    <col min="8194" max="8194" width="79.140625" style="56" customWidth="1"/>
    <col min="8195" max="8195" width="12" style="56" customWidth="1"/>
    <col min="8196" max="8196" width="0" style="56" hidden="1" customWidth="1"/>
    <col min="8197" max="8202" width="11.42578125" style="56" customWidth="1"/>
    <col min="8203" max="8203" width="9.140625" style="56"/>
    <col min="8204" max="8204" width="8.140625" style="56" customWidth="1"/>
    <col min="8205" max="8448" width="9.140625" style="56"/>
    <col min="8449" max="8449" width="6.28515625" style="56" customWidth="1"/>
    <col min="8450" max="8450" width="79.140625" style="56" customWidth="1"/>
    <col min="8451" max="8451" width="12" style="56" customWidth="1"/>
    <col min="8452" max="8452" width="0" style="56" hidden="1" customWidth="1"/>
    <col min="8453" max="8458" width="11.42578125" style="56" customWidth="1"/>
    <col min="8459" max="8459" width="9.140625" style="56"/>
    <col min="8460" max="8460" width="8.140625" style="56" customWidth="1"/>
    <col min="8461" max="8704" width="9.140625" style="56"/>
    <col min="8705" max="8705" width="6.28515625" style="56" customWidth="1"/>
    <col min="8706" max="8706" width="79.140625" style="56" customWidth="1"/>
    <col min="8707" max="8707" width="12" style="56" customWidth="1"/>
    <col min="8708" max="8708" width="0" style="56" hidden="1" customWidth="1"/>
    <col min="8709" max="8714" width="11.42578125" style="56" customWidth="1"/>
    <col min="8715" max="8715" width="9.140625" style="56"/>
    <col min="8716" max="8716" width="8.140625" style="56" customWidth="1"/>
    <col min="8717" max="8960" width="9.140625" style="56"/>
    <col min="8961" max="8961" width="6.28515625" style="56" customWidth="1"/>
    <col min="8962" max="8962" width="79.140625" style="56" customWidth="1"/>
    <col min="8963" max="8963" width="12" style="56" customWidth="1"/>
    <col min="8964" max="8964" width="0" style="56" hidden="1" customWidth="1"/>
    <col min="8965" max="8970" width="11.42578125" style="56" customWidth="1"/>
    <col min="8971" max="8971" width="9.140625" style="56"/>
    <col min="8972" max="8972" width="8.140625" style="56" customWidth="1"/>
    <col min="8973" max="9216" width="9.140625" style="56"/>
    <col min="9217" max="9217" width="6.28515625" style="56" customWidth="1"/>
    <col min="9218" max="9218" width="79.140625" style="56" customWidth="1"/>
    <col min="9219" max="9219" width="12" style="56" customWidth="1"/>
    <col min="9220" max="9220" width="0" style="56" hidden="1" customWidth="1"/>
    <col min="9221" max="9226" width="11.42578125" style="56" customWidth="1"/>
    <col min="9227" max="9227" width="9.140625" style="56"/>
    <col min="9228" max="9228" width="8.140625" style="56" customWidth="1"/>
    <col min="9229" max="9472" width="9.140625" style="56"/>
    <col min="9473" max="9473" width="6.28515625" style="56" customWidth="1"/>
    <col min="9474" max="9474" width="79.140625" style="56" customWidth="1"/>
    <col min="9475" max="9475" width="12" style="56" customWidth="1"/>
    <col min="9476" max="9476" width="0" style="56" hidden="1" customWidth="1"/>
    <col min="9477" max="9482" width="11.42578125" style="56" customWidth="1"/>
    <col min="9483" max="9483" width="9.140625" style="56"/>
    <col min="9484" max="9484" width="8.140625" style="56" customWidth="1"/>
    <col min="9485" max="9728" width="9.140625" style="56"/>
    <col min="9729" max="9729" width="6.28515625" style="56" customWidth="1"/>
    <col min="9730" max="9730" width="79.140625" style="56" customWidth="1"/>
    <col min="9731" max="9731" width="12" style="56" customWidth="1"/>
    <col min="9732" max="9732" width="0" style="56" hidden="1" customWidth="1"/>
    <col min="9733" max="9738" width="11.42578125" style="56" customWidth="1"/>
    <col min="9739" max="9739" width="9.140625" style="56"/>
    <col min="9740" max="9740" width="8.140625" style="56" customWidth="1"/>
    <col min="9741" max="9984" width="9.140625" style="56"/>
    <col min="9985" max="9985" width="6.28515625" style="56" customWidth="1"/>
    <col min="9986" max="9986" width="79.140625" style="56" customWidth="1"/>
    <col min="9987" max="9987" width="12" style="56" customWidth="1"/>
    <col min="9988" max="9988" width="0" style="56" hidden="1" customWidth="1"/>
    <col min="9989" max="9994" width="11.42578125" style="56" customWidth="1"/>
    <col min="9995" max="9995" width="9.140625" style="56"/>
    <col min="9996" max="9996" width="8.140625" style="56" customWidth="1"/>
    <col min="9997" max="10240" width="9.140625" style="56"/>
    <col min="10241" max="10241" width="6.28515625" style="56" customWidth="1"/>
    <col min="10242" max="10242" width="79.140625" style="56" customWidth="1"/>
    <col min="10243" max="10243" width="12" style="56" customWidth="1"/>
    <col min="10244" max="10244" width="0" style="56" hidden="1" customWidth="1"/>
    <col min="10245" max="10250" width="11.42578125" style="56" customWidth="1"/>
    <col min="10251" max="10251" width="9.140625" style="56"/>
    <col min="10252" max="10252" width="8.140625" style="56" customWidth="1"/>
    <col min="10253" max="10496" width="9.140625" style="56"/>
    <col min="10497" max="10497" width="6.28515625" style="56" customWidth="1"/>
    <col min="10498" max="10498" width="79.140625" style="56" customWidth="1"/>
    <col min="10499" max="10499" width="12" style="56" customWidth="1"/>
    <col min="10500" max="10500" width="0" style="56" hidden="1" customWidth="1"/>
    <col min="10501" max="10506" width="11.42578125" style="56" customWidth="1"/>
    <col min="10507" max="10507" width="9.140625" style="56"/>
    <col min="10508" max="10508" width="8.140625" style="56" customWidth="1"/>
    <col min="10509" max="10752" width="9.140625" style="56"/>
    <col min="10753" max="10753" width="6.28515625" style="56" customWidth="1"/>
    <col min="10754" max="10754" width="79.140625" style="56" customWidth="1"/>
    <col min="10755" max="10755" width="12" style="56" customWidth="1"/>
    <col min="10756" max="10756" width="0" style="56" hidden="1" customWidth="1"/>
    <col min="10757" max="10762" width="11.42578125" style="56" customWidth="1"/>
    <col min="10763" max="10763" width="9.140625" style="56"/>
    <col min="10764" max="10764" width="8.140625" style="56" customWidth="1"/>
    <col min="10765" max="11008" width="9.140625" style="56"/>
    <col min="11009" max="11009" width="6.28515625" style="56" customWidth="1"/>
    <col min="11010" max="11010" width="79.140625" style="56" customWidth="1"/>
    <col min="11011" max="11011" width="12" style="56" customWidth="1"/>
    <col min="11012" max="11012" width="0" style="56" hidden="1" customWidth="1"/>
    <col min="11013" max="11018" width="11.42578125" style="56" customWidth="1"/>
    <col min="11019" max="11019" width="9.140625" style="56"/>
    <col min="11020" max="11020" width="8.140625" style="56" customWidth="1"/>
    <col min="11021" max="11264" width="9.140625" style="56"/>
    <col min="11265" max="11265" width="6.28515625" style="56" customWidth="1"/>
    <col min="11266" max="11266" width="79.140625" style="56" customWidth="1"/>
    <col min="11267" max="11267" width="12" style="56" customWidth="1"/>
    <col min="11268" max="11268" width="0" style="56" hidden="1" customWidth="1"/>
    <col min="11269" max="11274" width="11.42578125" style="56" customWidth="1"/>
    <col min="11275" max="11275" width="9.140625" style="56"/>
    <col min="11276" max="11276" width="8.140625" style="56" customWidth="1"/>
    <col min="11277" max="11520" width="9.140625" style="56"/>
    <col min="11521" max="11521" width="6.28515625" style="56" customWidth="1"/>
    <col min="11522" max="11522" width="79.140625" style="56" customWidth="1"/>
    <col min="11523" max="11523" width="12" style="56" customWidth="1"/>
    <col min="11524" max="11524" width="0" style="56" hidden="1" customWidth="1"/>
    <col min="11525" max="11530" width="11.42578125" style="56" customWidth="1"/>
    <col min="11531" max="11531" width="9.140625" style="56"/>
    <col min="11532" max="11532" width="8.140625" style="56" customWidth="1"/>
    <col min="11533" max="11776" width="9.140625" style="56"/>
    <col min="11777" max="11777" width="6.28515625" style="56" customWidth="1"/>
    <col min="11778" max="11778" width="79.140625" style="56" customWidth="1"/>
    <col min="11779" max="11779" width="12" style="56" customWidth="1"/>
    <col min="11780" max="11780" width="0" style="56" hidden="1" customWidth="1"/>
    <col min="11781" max="11786" width="11.42578125" style="56" customWidth="1"/>
    <col min="11787" max="11787" width="9.140625" style="56"/>
    <col min="11788" max="11788" width="8.140625" style="56" customWidth="1"/>
    <col min="11789" max="12032" width="9.140625" style="56"/>
    <col min="12033" max="12033" width="6.28515625" style="56" customWidth="1"/>
    <col min="12034" max="12034" width="79.140625" style="56" customWidth="1"/>
    <col min="12035" max="12035" width="12" style="56" customWidth="1"/>
    <col min="12036" max="12036" width="0" style="56" hidden="1" customWidth="1"/>
    <col min="12037" max="12042" width="11.42578125" style="56" customWidth="1"/>
    <col min="12043" max="12043" width="9.140625" style="56"/>
    <col min="12044" max="12044" width="8.140625" style="56" customWidth="1"/>
    <col min="12045" max="12288" width="9.140625" style="56"/>
    <col min="12289" max="12289" width="6.28515625" style="56" customWidth="1"/>
    <col min="12290" max="12290" width="79.140625" style="56" customWidth="1"/>
    <col min="12291" max="12291" width="12" style="56" customWidth="1"/>
    <col min="12292" max="12292" width="0" style="56" hidden="1" customWidth="1"/>
    <col min="12293" max="12298" width="11.42578125" style="56" customWidth="1"/>
    <col min="12299" max="12299" width="9.140625" style="56"/>
    <col min="12300" max="12300" width="8.140625" style="56" customWidth="1"/>
    <col min="12301" max="12544" width="9.140625" style="56"/>
    <col min="12545" max="12545" width="6.28515625" style="56" customWidth="1"/>
    <col min="12546" max="12546" width="79.140625" style="56" customWidth="1"/>
    <col min="12547" max="12547" width="12" style="56" customWidth="1"/>
    <col min="12548" max="12548" width="0" style="56" hidden="1" customWidth="1"/>
    <col min="12549" max="12554" width="11.42578125" style="56" customWidth="1"/>
    <col min="12555" max="12555" width="9.140625" style="56"/>
    <col min="12556" max="12556" width="8.140625" style="56" customWidth="1"/>
    <col min="12557" max="12800" width="9.140625" style="56"/>
    <col min="12801" max="12801" width="6.28515625" style="56" customWidth="1"/>
    <col min="12802" max="12802" width="79.140625" style="56" customWidth="1"/>
    <col min="12803" max="12803" width="12" style="56" customWidth="1"/>
    <col min="12804" max="12804" width="0" style="56" hidden="1" customWidth="1"/>
    <col min="12805" max="12810" width="11.42578125" style="56" customWidth="1"/>
    <col min="12811" max="12811" width="9.140625" style="56"/>
    <col min="12812" max="12812" width="8.140625" style="56" customWidth="1"/>
    <col min="12813" max="13056" width="9.140625" style="56"/>
    <col min="13057" max="13057" width="6.28515625" style="56" customWidth="1"/>
    <col min="13058" max="13058" width="79.140625" style="56" customWidth="1"/>
    <col min="13059" max="13059" width="12" style="56" customWidth="1"/>
    <col min="13060" max="13060" width="0" style="56" hidden="1" customWidth="1"/>
    <col min="13061" max="13066" width="11.42578125" style="56" customWidth="1"/>
    <col min="13067" max="13067" width="9.140625" style="56"/>
    <col min="13068" max="13068" width="8.140625" style="56" customWidth="1"/>
    <col min="13069" max="13312" width="9.140625" style="56"/>
    <col min="13313" max="13313" width="6.28515625" style="56" customWidth="1"/>
    <col min="13314" max="13314" width="79.140625" style="56" customWidth="1"/>
    <col min="13315" max="13315" width="12" style="56" customWidth="1"/>
    <col min="13316" max="13316" width="0" style="56" hidden="1" customWidth="1"/>
    <col min="13317" max="13322" width="11.42578125" style="56" customWidth="1"/>
    <col min="13323" max="13323" width="9.140625" style="56"/>
    <col min="13324" max="13324" width="8.140625" style="56" customWidth="1"/>
    <col min="13325" max="13568" width="9.140625" style="56"/>
    <col min="13569" max="13569" width="6.28515625" style="56" customWidth="1"/>
    <col min="13570" max="13570" width="79.140625" style="56" customWidth="1"/>
    <col min="13571" max="13571" width="12" style="56" customWidth="1"/>
    <col min="13572" max="13572" width="0" style="56" hidden="1" customWidth="1"/>
    <col min="13573" max="13578" width="11.42578125" style="56" customWidth="1"/>
    <col min="13579" max="13579" width="9.140625" style="56"/>
    <col min="13580" max="13580" width="8.140625" style="56" customWidth="1"/>
    <col min="13581" max="13824" width="9.140625" style="56"/>
    <col min="13825" max="13825" width="6.28515625" style="56" customWidth="1"/>
    <col min="13826" max="13826" width="79.140625" style="56" customWidth="1"/>
    <col min="13827" max="13827" width="12" style="56" customWidth="1"/>
    <col min="13828" max="13828" width="0" style="56" hidden="1" customWidth="1"/>
    <col min="13829" max="13834" width="11.42578125" style="56" customWidth="1"/>
    <col min="13835" max="13835" width="9.140625" style="56"/>
    <col min="13836" max="13836" width="8.140625" style="56" customWidth="1"/>
    <col min="13837" max="14080" width="9.140625" style="56"/>
    <col min="14081" max="14081" width="6.28515625" style="56" customWidth="1"/>
    <col min="14082" max="14082" width="79.140625" style="56" customWidth="1"/>
    <col min="14083" max="14083" width="12" style="56" customWidth="1"/>
    <col min="14084" max="14084" width="0" style="56" hidden="1" customWidth="1"/>
    <col min="14085" max="14090" width="11.42578125" style="56" customWidth="1"/>
    <col min="14091" max="14091" width="9.140625" style="56"/>
    <col min="14092" max="14092" width="8.140625" style="56" customWidth="1"/>
    <col min="14093" max="14336" width="9.140625" style="56"/>
    <col min="14337" max="14337" width="6.28515625" style="56" customWidth="1"/>
    <col min="14338" max="14338" width="79.140625" style="56" customWidth="1"/>
    <col min="14339" max="14339" width="12" style="56" customWidth="1"/>
    <col min="14340" max="14340" width="0" style="56" hidden="1" customWidth="1"/>
    <col min="14341" max="14346" width="11.42578125" style="56" customWidth="1"/>
    <col min="14347" max="14347" width="9.140625" style="56"/>
    <col min="14348" max="14348" width="8.140625" style="56" customWidth="1"/>
    <col min="14349" max="14592" width="9.140625" style="56"/>
    <col min="14593" max="14593" width="6.28515625" style="56" customWidth="1"/>
    <col min="14594" max="14594" width="79.140625" style="56" customWidth="1"/>
    <col min="14595" max="14595" width="12" style="56" customWidth="1"/>
    <col min="14596" max="14596" width="0" style="56" hidden="1" customWidth="1"/>
    <col min="14597" max="14602" width="11.42578125" style="56" customWidth="1"/>
    <col min="14603" max="14603" width="9.140625" style="56"/>
    <col min="14604" max="14604" width="8.140625" style="56" customWidth="1"/>
    <col min="14605" max="14848" width="9.140625" style="56"/>
    <col min="14849" max="14849" width="6.28515625" style="56" customWidth="1"/>
    <col min="14850" max="14850" width="79.140625" style="56" customWidth="1"/>
    <col min="14851" max="14851" width="12" style="56" customWidth="1"/>
    <col min="14852" max="14852" width="0" style="56" hidden="1" customWidth="1"/>
    <col min="14853" max="14858" width="11.42578125" style="56" customWidth="1"/>
    <col min="14859" max="14859" width="9.140625" style="56"/>
    <col min="14860" max="14860" width="8.140625" style="56" customWidth="1"/>
    <col min="14861" max="15104" width="9.140625" style="56"/>
    <col min="15105" max="15105" width="6.28515625" style="56" customWidth="1"/>
    <col min="15106" max="15106" width="79.140625" style="56" customWidth="1"/>
    <col min="15107" max="15107" width="12" style="56" customWidth="1"/>
    <col min="15108" max="15108" width="0" style="56" hidden="1" customWidth="1"/>
    <col min="15109" max="15114" width="11.42578125" style="56" customWidth="1"/>
    <col min="15115" max="15115" width="9.140625" style="56"/>
    <col min="15116" max="15116" width="8.140625" style="56" customWidth="1"/>
    <col min="15117" max="15360" width="9.140625" style="56"/>
    <col min="15361" max="15361" width="6.28515625" style="56" customWidth="1"/>
    <col min="15362" max="15362" width="79.140625" style="56" customWidth="1"/>
    <col min="15363" max="15363" width="12" style="56" customWidth="1"/>
    <col min="15364" max="15364" width="0" style="56" hidden="1" customWidth="1"/>
    <col min="15365" max="15370" width="11.42578125" style="56" customWidth="1"/>
    <col min="15371" max="15371" width="9.140625" style="56"/>
    <col min="15372" max="15372" width="8.140625" style="56" customWidth="1"/>
    <col min="15373" max="15616" width="9.140625" style="56"/>
    <col min="15617" max="15617" width="6.28515625" style="56" customWidth="1"/>
    <col min="15618" max="15618" width="79.140625" style="56" customWidth="1"/>
    <col min="15619" max="15619" width="12" style="56" customWidth="1"/>
    <col min="15620" max="15620" width="0" style="56" hidden="1" customWidth="1"/>
    <col min="15621" max="15626" width="11.42578125" style="56" customWidth="1"/>
    <col min="15627" max="15627" width="9.140625" style="56"/>
    <col min="15628" max="15628" width="8.140625" style="56" customWidth="1"/>
    <col min="15629" max="15872" width="9.140625" style="56"/>
    <col min="15873" max="15873" width="6.28515625" style="56" customWidth="1"/>
    <col min="15874" max="15874" width="79.140625" style="56" customWidth="1"/>
    <col min="15875" max="15875" width="12" style="56" customWidth="1"/>
    <col min="15876" max="15876" width="0" style="56" hidden="1" customWidth="1"/>
    <col min="15877" max="15882" width="11.42578125" style="56" customWidth="1"/>
    <col min="15883" max="15883" width="9.140625" style="56"/>
    <col min="15884" max="15884" width="8.140625" style="56" customWidth="1"/>
    <col min="15885" max="16128" width="9.140625" style="56"/>
    <col min="16129" max="16129" width="6.28515625" style="56" customWidth="1"/>
    <col min="16130" max="16130" width="79.140625" style="56" customWidth="1"/>
    <col min="16131" max="16131" width="12" style="56" customWidth="1"/>
    <col min="16132" max="16132" width="0" style="56" hidden="1" customWidth="1"/>
    <col min="16133" max="16138" width="11.42578125" style="56" customWidth="1"/>
    <col min="16139" max="16139" width="9.140625" style="56"/>
    <col min="16140" max="16140" width="8.140625" style="56" customWidth="1"/>
    <col min="16141" max="16384" width="9.140625" style="56"/>
  </cols>
  <sheetData>
    <row r="1" spans="1:16" ht="36.75" customHeight="1" x14ac:dyDescent="0.25">
      <c r="B1" s="112"/>
      <c r="C1" s="113"/>
      <c r="E1" s="114" t="s">
        <v>323</v>
      </c>
      <c r="F1" s="114"/>
      <c r="G1" s="114"/>
      <c r="H1" s="114"/>
      <c r="I1" s="114"/>
      <c r="J1" s="114"/>
      <c r="K1" s="114"/>
      <c r="L1" s="114"/>
    </row>
    <row r="2" spans="1:16" ht="37.5" customHeight="1" x14ac:dyDescent="0.25">
      <c r="A2" s="62" t="s">
        <v>246</v>
      </c>
      <c r="B2" s="62"/>
      <c r="C2" s="62"/>
      <c r="D2" s="62"/>
      <c r="E2" s="62"/>
      <c r="F2" s="62"/>
      <c r="G2" s="62"/>
      <c r="H2" s="62"/>
      <c r="I2" s="62"/>
      <c r="J2" s="62"/>
    </row>
    <row r="3" spans="1:16" ht="25.5" customHeight="1" x14ac:dyDescent="0.25">
      <c r="A3" s="117" t="s">
        <v>89</v>
      </c>
      <c r="B3" s="53" t="s">
        <v>247</v>
      </c>
      <c r="C3" s="53" t="s">
        <v>91</v>
      </c>
      <c r="D3" s="53" t="s">
        <v>94</v>
      </c>
      <c r="E3" s="53" t="s">
        <v>41</v>
      </c>
      <c r="F3" s="53" t="s">
        <v>42</v>
      </c>
      <c r="G3" s="53" t="s">
        <v>43</v>
      </c>
      <c r="H3" s="64" t="s">
        <v>44</v>
      </c>
      <c r="I3" s="64" t="s">
        <v>45</v>
      </c>
      <c r="J3" s="64" t="s">
        <v>46</v>
      </c>
      <c r="K3" s="64" t="s">
        <v>47</v>
      </c>
      <c r="L3" s="64" t="s">
        <v>48</v>
      </c>
      <c r="M3" s="64" t="s">
        <v>49</v>
      </c>
    </row>
    <row r="4" spans="1:16" ht="12.75" customHeight="1" x14ac:dyDescent="0.25">
      <c r="A4" s="117"/>
      <c r="B4" s="53"/>
      <c r="C4" s="53"/>
      <c r="D4" s="53"/>
      <c r="E4" s="53"/>
      <c r="F4" s="53"/>
      <c r="G4" s="53"/>
      <c r="H4" s="64"/>
      <c r="I4" s="64"/>
      <c r="J4" s="64"/>
      <c r="K4" s="64"/>
      <c r="L4" s="64"/>
      <c r="M4" s="64"/>
    </row>
    <row r="5" spans="1:16" ht="25.5" customHeight="1" x14ac:dyDescent="0.25">
      <c r="A5" s="117"/>
      <c r="B5" s="53"/>
      <c r="C5" s="53"/>
      <c r="D5" s="53"/>
      <c r="E5" s="53"/>
      <c r="F5" s="53"/>
      <c r="G5" s="53"/>
      <c r="H5" s="64"/>
      <c r="I5" s="64"/>
      <c r="J5" s="64"/>
      <c r="K5" s="64"/>
      <c r="L5" s="64"/>
      <c r="M5" s="64"/>
    </row>
    <row r="6" spans="1:16" ht="35.1" customHeight="1" x14ac:dyDescent="0.25">
      <c r="A6" s="276" t="s">
        <v>324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8"/>
    </row>
    <row r="7" spans="1:16" ht="35.1" customHeight="1" x14ac:dyDescent="0.25">
      <c r="A7" s="279" t="s">
        <v>325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1"/>
    </row>
    <row r="8" spans="1:16" ht="35.1" customHeight="1" x14ac:dyDescent="0.25">
      <c r="A8" s="36" t="s">
        <v>250</v>
      </c>
      <c r="B8" s="282" t="s">
        <v>326</v>
      </c>
      <c r="C8" s="35" t="s">
        <v>97</v>
      </c>
      <c r="D8" s="283">
        <v>546.29999999999995</v>
      </c>
      <c r="E8" s="128">
        <v>57.12</v>
      </c>
      <c r="F8" s="128">
        <v>71.400000000000006</v>
      </c>
      <c r="G8" s="128">
        <v>85.7</v>
      </c>
      <c r="H8" s="120">
        <v>85.7</v>
      </c>
      <c r="I8" s="123">
        <v>85.7</v>
      </c>
      <c r="J8" s="123">
        <v>85.7</v>
      </c>
      <c r="K8" s="123">
        <v>85.7</v>
      </c>
      <c r="L8" s="123">
        <v>85.7</v>
      </c>
      <c r="M8" s="123">
        <v>85.7</v>
      </c>
    </row>
    <row r="9" spans="1:16" s="85" customFormat="1" ht="35.1" customHeight="1" x14ac:dyDescent="0.25">
      <c r="A9" s="188" t="s">
        <v>251</v>
      </c>
      <c r="B9" s="284" t="s">
        <v>129</v>
      </c>
      <c r="C9" s="37" t="s">
        <v>97</v>
      </c>
      <c r="D9" s="126">
        <v>80</v>
      </c>
      <c r="E9" s="120">
        <v>75</v>
      </c>
      <c r="F9" s="120">
        <v>75</v>
      </c>
      <c r="G9" s="120">
        <v>75</v>
      </c>
      <c r="H9" s="120">
        <v>85</v>
      </c>
      <c r="I9" s="120">
        <v>85</v>
      </c>
      <c r="J9" s="120">
        <v>85</v>
      </c>
      <c r="K9" s="120">
        <v>85</v>
      </c>
      <c r="L9" s="120">
        <v>85</v>
      </c>
      <c r="M9" s="120">
        <v>85</v>
      </c>
      <c r="N9" s="285"/>
      <c r="O9" s="285"/>
      <c r="P9" s="285"/>
    </row>
    <row r="10" spans="1:16" ht="35.1" customHeight="1" x14ac:dyDescent="0.25">
      <c r="A10" s="36" t="s">
        <v>252</v>
      </c>
      <c r="B10" s="286" t="s">
        <v>131</v>
      </c>
      <c r="C10" s="35" t="s">
        <v>132</v>
      </c>
      <c r="D10" s="35" t="s">
        <v>127</v>
      </c>
      <c r="E10" s="128">
        <v>9</v>
      </c>
      <c r="F10" s="129">
        <v>8</v>
      </c>
      <c r="G10" s="129">
        <v>8</v>
      </c>
      <c r="H10" s="120">
        <v>8</v>
      </c>
      <c r="I10" s="123">
        <v>8</v>
      </c>
      <c r="J10" s="123">
        <v>8</v>
      </c>
      <c r="K10" s="123">
        <v>8</v>
      </c>
      <c r="L10" s="123">
        <v>8</v>
      </c>
      <c r="M10" s="123">
        <v>8</v>
      </c>
    </row>
    <row r="11" spans="1:16" ht="35.1" customHeight="1" x14ac:dyDescent="0.25">
      <c r="A11" s="36" t="s">
        <v>254</v>
      </c>
      <c r="B11" s="286" t="s">
        <v>134</v>
      </c>
      <c r="C11" s="35" t="s">
        <v>97</v>
      </c>
      <c r="D11" s="35"/>
      <c r="E11" s="128">
        <v>100</v>
      </c>
      <c r="F11" s="129">
        <v>100</v>
      </c>
      <c r="G11" s="129">
        <v>100</v>
      </c>
      <c r="H11" s="120">
        <v>100</v>
      </c>
      <c r="I11" s="123">
        <v>100</v>
      </c>
      <c r="J11" s="123">
        <v>100</v>
      </c>
      <c r="K11" s="123">
        <v>100</v>
      </c>
      <c r="L11" s="123">
        <v>100</v>
      </c>
      <c r="M11" s="123">
        <v>100</v>
      </c>
    </row>
    <row r="12" spans="1:16" ht="35.1" customHeight="1" x14ac:dyDescent="0.25">
      <c r="A12" s="36" t="s">
        <v>327</v>
      </c>
      <c r="B12" s="286" t="s">
        <v>136</v>
      </c>
      <c r="C12" s="35" t="s">
        <v>132</v>
      </c>
      <c r="D12" s="35" t="s">
        <v>127</v>
      </c>
      <c r="E12" s="128">
        <v>6</v>
      </c>
      <c r="F12" s="129">
        <v>7</v>
      </c>
      <c r="G12" s="129">
        <v>7</v>
      </c>
      <c r="H12" s="120">
        <v>7</v>
      </c>
      <c r="I12" s="120">
        <v>7</v>
      </c>
      <c r="J12" s="120">
        <v>7</v>
      </c>
      <c r="K12" s="120">
        <v>7</v>
      </c>
      <c r="L12" s="120">
        <v>7</v>
      </c>
      <c r="M12" s="120">
        <v>7</v>
      </c>
    </row>
    <row r="13" spans="1:16" ht="35.1" customHeight="1" x14ac:dyDescent="0.25">
      <c r="A13" s="279" t="s">
        <v>328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  <c r="L13" s="281"/>
    </row>
    <row r="14" spans="1:16" ht="31.5" x14ac:dyDescent="0.25">
      <c r="A14" s="36" t="s">
        <v>329</v>
      </c>
      <c r="B14" s="286" t="s">
        <v>139</v>
      </c>
      <c r="C14" s="12" t="s">
        <v>97</v>
      </c>
      <c r="D14" s="12">
        <v>1.96</v>
      </c>
      <c r="E14" s="128">
        <v>87.5</v>
      </c>
      <c r="F14" s="129">
        <v>100</v>
      </c>
      <c r="G14" s="129">
        <v>100</v>
      </c>
      <c r="H14" s="120">
        <v>100</v>
      </c>
      <c r="I14" s="123">
        <v>100</v>
      </c>
      <c r="J14" s="123">
        <v>100</v>
      </c>
      <c r="K14" s="123">
        <v>100</v>
      </c>
      <c r="L14" s="123">
        <v>100</v>
      </c>
      <c r="M14" s="123">
        <v>100</v>
      </c>
    </row>
    <row r="15" spans="1:16" ht="31.5" x14ac:dyDescent="0.25">
      <c r="A15" s="36" t="s">
        <v>330</v>
      </c>
      <c r="B15" s="286" t="s">
        <v>141</v>
      </c>
      <c r="C15" s="35" t="s">
        <v>97</v>
      </c>
      <c r="D15" s="122">
        <v>2.34</v>
      </c>
      <c r="E15" s="128">
        <v>85</v>
      </c>
      <c r="F15" s="129">
        <v>89</v>
      </c>
      <c r="G15" s="129">
        <v>90</v>
      </c>
      <c r="H15" s="120">
        <v>90</v>
      </c>
      <c r="I15" s="123">
        <v>95</v>
      </c>
      <c r="J15" s="123">
        <v>95</v>
      </c>
      <c r="K15" s="123">
        <v>95</v>
      </c>
      <c r="L15" s="123">
        <v>95</v>
      </c>
      <c r="M15" s="123">
        <v>95</v>
      </c>
    </row>
    <row r="16" spans="1:16" ht="63" x14ac:dyDescent="0.25">
      <c r="A16" s="36" t="s">
        <v>331</v>
      </c>
      <c r="B16" s="286" t="s">
        <v>143</v>
      </c>
      <c r="C16" s="35" t="s">
        <v>97</v>
      </c>
      <c r="D16" s="122"/>
      <c r="E16" s="128">
        <v>10.199999999999999</v>
      </c>
      <c r="F16" s="129">
        <v>10.1</v>
      </c>
      <c r="G16" s="129">
        <v>10.1</v>
      </c>
      <c r="H16" s="120">
        <v>9.1</v>
      </c>
      <c r="I16" s="123">
        <v>9.5</v>
      </c>
      <c r="J16" s="123">
        <v>10.1</v>
      </c>
      <c r="K16" s="123">
        <v>10.1</v>
      </c>
      <c r="L16" s="123">
        <v>10.1</v>
      </c>
      <c r="M16" s="123">
        <v>10.1</v>
      </c>
    </row>
    <row r="17" spans="1:20" ht="63" x14ac:dyDescent="0.25">
      <c r="A17" s="36" t="s">
        <v>332</v>
      </c>
      <c r="B17" s="286" t="s">
        <v>145</v>
      </c>
      <c r="C17" s="35" t="s">
        <v>97</v>
      </c>
      <c r="D17" s="122"/>
      <c r="E17" s="128">
        <v>1.1299999999999999</v>
      </c>
      <c r="F17" s="129">
        <v>1.57</v>
      </c>
      <c r="G17" s="129">
        <v>1.72</v>
      </c>
      <c r="H17" s="120">
        <v>1.86</v>
      </c>
      <c r="I17" s="120">
        <v>1.87</v>
      </c>
      <c r="J17" s="120">
        <v>1.9</v>
      </c>
      <c r="K17" s="120">
        <v>1.9</v>
      </c>
      <c r="L17" s="120">
        <v>1.9</v>
      </c>
      <c r="M17" s="120">
        <v>1.9</v>
      </c>
    </row>
    <row r="18" spans="1:20" ht="47.25" x14ac:dyDescent="0.25">
      <c r="A18" s="36" t="s">
        <v>333</v>
      </c>
      <c r="B18" s="286" t="s">
        <v>147</v>
      </c>
      <c r="C18" s="35" t="s">
        <v>97</v>
      </c>
      <c r="D18" s="122"/>
      <c r="E18" s="128">
        <v>39</v>
      </c>
      <c r="F18" s="128">
        <v>41</v>
      </c>
      <c r="G18" s="128">
        <v>41</v>
      </c>
      <c r="H18" s="120">
        <v>42.5</v>
      </c>
      <c r="I18" s="123">
        <v>48.8</v>
      </c>
      <c r="J18" s="123">
        <v>50.2</v>
      </c>
      <c r="K18" s="123">
        <v>50.2</v>
      </c>
      <c r="L18" s="123">
        <v>50.2</v>
      </c>
      <c r="M18" s="123">
        <v>50.2</v>
      </c>
    </row>
    <row r="19" spans="1:20" ht="63" x14ac:dyDescent="0.25">
      <c r="A19" s="36" t="s">
        <v>334</v>
      </c>
      <c r="B19" s="282" t="s">
        <v>149</v>
      </c>
      <c r="C19" s="12" t="s">
        <v>97</v>
      </c>
      <c r="D19" s="122"/>
      <c r="E19" s="128">
        <v>1.96</v>
      </c>
      <c r="F19" s="128">
        <v>0</v>
      </c>
      <c r="G19" s="128">
        <v>0</v>
      </c>
      <c r="H19" s="120">
        <v>0</v>
      </c>
      <c r="I19" s="123">
        <v>0</v>
      </c>
      <c r="J19" s="123">
        <v>0</v>
      </c>
      <c r="K19" s="123">
        <v>0</v>
      </c>
      <c r="L19" s="123">
        <v>0</v>
      </c>
      <c r="M19" s="123">
        <v>0</v>
      </c>
    </row>
    <row r="20" spans="1:20" ht="47.25" x14ac:dyDescent="0.25">
      <c r="A20" s="36" t="s">
        <v>335</v>
      </c>
      <c r="B20" s="282" t="s">
        <v>151</v>
      </c>
      <c r="C20" s="12" t="s">
        <v>97</v>
      </c>
      <c r="D20" s="122"/>
      <c r="E20" s="128">
        <v>93.4</v>
      </c>
      <c r="F20" s="120">
        <v>93.5</v>
      </c>
      <c r="G20" s="120">
        <v>93.5</v>
      </c>
      <c r="H20" s="120">
        <v>93.5</v>
      </c>
      <c r="I20" s="123">
        <v>95</v>
      </c>
      <c r="J20" s="123">
        <v>95</v>
      </c>
      <c r="K20" s="123">
        <v>95</v>
      </c>
      <c r="L20" s="123">
        <v>95</v>
      </c>
      <c r="M20" s="123">
        <v>95</v>
      </c>
    </row>
    <row r="21" spans="1:20" ht="47.25" x14ac:dyDescent="0.25">
      <c r="A21" s="36" t="s">
        <v>336</v>
      </c>
      <c r="B21" s="282" t="s">
        <v>153</v>
      </c>
      <c r="C21" s="12" t="s">
        <v>97</v>
      </c>
      <c r="D21" s="122"/>
      <c r="E21" s="128">
        <v>92</v>
      </c>
      <c r="F21" s="120">
        <v>92</v>
      </c>
      <c r="G21" s="123">
        <v>92</v>
      </c>
      <c r="H21" s="123">
        <v>92</v>
      </c>
      <c r="I21" s="123">
        <v>92</v>
      </c>
      <c r="J21" s="123">
        <v>92</v>
      </c>
      <c r="K21" s="123">
        <v>92</v>
      </c>
      <c r="L21" s="123">
        <v>92</v>
      </c>
      <c r="M21" s="123">
        <v>92</v>
      </c>
    </row>
    <row r="22" spans="1:20" ht="31.5" x14ac:dyDescent="0.25">
      <c r="A22" s="36" t="s">
        <v>337</v>
      </c>
      <c r="B22" s="286" t="s">
        <v>155</v>
      </c>
      <c r="C22" s="11" t="s">
        <v>97</v>
      </c>
      <c r="D22" s="122"/>
      <c r="E22" s="128">
        <v>96</v>
      </c>
      <c r="F22" s="129">
        <v>96.5</v>
      </c>
      <c r="G22" s="122">
        <v>97</v>
      </c>
      <c r="H22" s="123">
        <v>97</v>
      </c>
      <c r="I22" s="123">
        <v>98</v>
      </c>
      <c r="J22" s="123">
        <v>98</v>
      </c>
      <c r="K22" s="123">
        <v>98</v>
      </c>
      <c r="L22" s="123">
        <v>98</v>
      </c>
      <c r="M22" s="123">
        <v>98</v>
      </c>
    </row>
    <row r="23" spans="1:20" ht="94.5" x14ac:dyDescent="0.25">
      <c r="A23" s="36" t="s">
        <v>338</v>
      </c>
      <c r="B23" s="282" t="s">
        <v>157</v>
      </c>
      <c r="C23" s="11" t="s">
        <v>97</v>
      </c>
      <c r="D23" s="122"/>
      <c r="E23" s="128">
        <v>2.5</v>
      </c>
      <c r="F23" s="129">
        <v>3</v>
      </c>
      <c r="G23" s="122">
        <v>3.4</v>
      </c>
      <c r="H23" s="123">
        <v>2.4</v>
      </c>
      <c r="I23" s="123">
        <v>2.8</v>
      </c>
      <c r="J23" s="123">
        <v>2.8</v>
      </c>
      <c r="K23" s="123">
        <v>2.8</v>
      </c>
      <c r="L23" s="123">
        <v>2.8</v>
      </c>
      <c r="M23" s="123">
        <v>2.8</v>
      </c>
    </row>
    <row r="24" spans="1:20" x14ac:dyDescent="0.25">
      <c r="A24" s="279" t="s">
        <v>339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L24" s="281"/>
    </row>
    <row r="25" spans="1:20" ht="31.5" x14ac:dyDescent="0.25">
      <c r="A25" s="133" t="s">
        <v>340</v>
      </c>
      <c r="B25" s="286" t="s">
        <v>160</v>
      </c>
      <c r="C25" s="35" t="s">
        <v>97</v>
      </c>
      <c r="D25" s="12"/>
      <c r="E25" s="128">
        <v>75</v>
      </c>
      <c r="F25" s="129">
        <v>75</v>
      </c>
      <c r="G25" s="128">
        <v>75</v>
      </c>
      <c r="H25" s="120">
        <v>93</v>
      </c>
      <c r="I25" s="120">
        <v>93.2</v>
      </c>
      <c r="J25" s="120">
        <v>93.4</v>
      </c>
      <c r="K25" s="120">
        <v>93.5</v>
      </c>
      <c r="L25" s="120">
        <v>93.5</v>
      </c>
      <c r="M25" s="120">
        <v>93.5</v>
      </c>
      <c r="N25" s="287"/>
      <c r="O25" s="287"/>
      <c r="P25" s="287"/>
      <c r="Q25" s="287"/>
      <c r="R25" s="287"/>
      <c r="S25" s="287"/>
      <c r="T25" s="287"/>
    </row>
    <row r="26" spans="1:20" ht="31.5" x14ac:dyDescent="0.25">
      <c r="A26" s="133" t="s">
        <v>341</v>
      </c>
      <c r="B26" s="284" t="s">
        <v>342</v>
      </c>
      <c r="C26" s="35" t="s">
        <v>97</v>
      </c>
      <c r="D26" s="12"/>
      <c r="E26" s="128">
        <v>67</v>
      </c>
      <c r="F26" s="129">
        <v>70</v>
      </c>
      <c r="G26" s="128">
        <v>72</v>
      </c>
      <c r="H26" s="120">
        <v>95</v>
      </c>
      <c r="I26" s="120">
        <v>95</v>
      </c>
      <c r="J26" s="120">
        <v>96</v>
      </c>
      <c r="K26" s="120">
        <v>97</v>
      </c>
      <c r="L26" s="120">
        <v>97</v>
      </c>
      <c r="M26" s="120">
        <v>97</v>
      </c>
      <c r="N26" s="287"/>
      <c r="O26" s="287"/>
      <c r="P26" s="287"/>
      <c r="Q26" s="287"/>
      <c r="R26" s="287"/>
      <c r="S26" s="287"/>
      <c r="T26" s="287"/>
    </row>
    <row r="27" spans="1:20" ht="47.25" x14ac:dyDescent="0.25">
      <c r="A27" s="133" t="s">
        <v>343</v>
      </c>
      <c r="B27" s="282" t="s">
        <v>344</v>
      </c>
      <c r="C27" s="35" t="s">
        <v>97</v>
      </c>
      <c r="D27" s="12">
        <v>78.400000000000006</v>
      </c>
      <c r="E27" s="128">
        <v>81</v>
      </c>
      <c r="F27" s="128">
        <v>83</v>
      </c>
      <c r="G27" s="128">
        <v>85</v>
      </c>
      <c r="H27" s="120">
        <v>85</v>
      </c>
      <c r="I27" s="120">
        <v>85</v>
      </c>
      <c r="J27" s="120">
        <v>85</v>
      </c>
      <c r="K27" s="120">
        <v>85</v>
      </c>
      <c r="L27" s="120">
        <v>85</v>
      </c>
      <c r="M27" s="120">
        <v>85</v>
      </c>
    </row>
    <row r="28" spans="1:20" ht="31.5" x14ac:dyDescent="0.25">
      <c r="A28" s="133" t="s">
        <v>345</v>
      </c>
      <c r="B28" s="282" t="s">
        <v>164</v>
      </c>
      <c r="C28" s="35" t="s">
        <v>97</v>
      </c>
      <c r="D28" s="12"/>
      <c r="E28" s="128">
        <v>15</v>
      </c>
      <c r="F28" s="129">
        <v>15</v>
      </c>
      <c r="G28" s="128">
        <v>16.5</v>
      </c>
      <c r="H28" s="120">
        <v>18.3</v>
      </c>
      <c r="I28" s="120">
        <v>19.100000000000001</v>
      </c>
      <c r="J28" s="120">
        <v>19.5</v>
      </c>
      <c r="K28" s="120">
        <v>19.5</v>
      </c>
      <c r="L28" s="120">
        <v>19.5</v>
      </c>
      <c r="M28" s="120">
        <v>19.5</v>
      </c>
    </row>
    <row r="29" spans="1:20" x14ac:dyDescent="0.25">
      <c r="A29" s="196"/>
      <c r="B29" s="197"/>
      <c r="C29" s="198"/>
      <c r="D29" s="199"/>
      <c r="E29" s="199"/>
      <c r="F29" s="199"/>
      <c r="G29" s="199"/>
      <c r="H29" s="200"/>
      <c r="I29" s="200"/>
      <c r="J29" s="200"/>
    </row>
    <row r="30" spans="1:20" ht="20.25" customHeight="1" x14ac:dyDescent="0.25">
      <c r="A30" s="196"/>
      <c r="B30" s="197"/>
      <c r="C30" s="198"/>
      <c r="D30" s="199"/>
      <c r="E30" s="199"/>
      <c r="F30" s="199"/>
      <c r="G30" s="199"/>
      <c r="H30" s="200"/>
      <c r="I30" s="200"/>
      <c r="J30" s="200"/>
    </row>
    <row r="31" spans="1:20" ht="26.25" customHeight="1" x14ac:dyDescent="0.3">
      <c r="A31" s="288" t="s">
        <v>33</v>
      </c>
      <c r="B31" s="288"/>
      <c r="C31" s="288"/>
      <c r="D31" s="289"/>
      <c r="E31" s="289"/>
      <c r="F31" s="289"/>
      <c r="G31" s="290"/>
      <c r="H31" s="291" t="s">
        <v>34</v>
      </c>
      <c r="I31" s="291"/>
      <c r="J31" s="292"/>
    </row>
  </sheetData>
  <mergeCells count="19">
    <mergeCell ref="A7:L7"/>
    <mergeCell ref="A13:L13"/>
    <mergeCell ref="A24:L24"/>
    <mergeCell ref="I3:I5"/>
    <mergeCell ref="J3:J5"/>
    <mergeCell ref="K3:K5"/>
    <mergeCell ref="L3:L5"/>
    <mergeCell ref="M3:M5"/>
    <mergeCell ref="A6:L6"/>
    <mergeCell ref="E1:L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73" fitToHeight="4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52"/>
  <sheetViews>
    <sheetView view="pageBreakPreview" topLeftCell="E1" zoomScale="98" zoomScaleNormal="98" zoomScaleSheetLayoutView="98" workbookViewId="0">
      <selection activeCell="N16" sqref="N16"/>
    </sheetView>
  </sheetViews>
  <sheetFormatPr defaultColWidth="9.28515625" defaultRowHeight="15.75" x14ac:dyDescent="0.25"/>
  <cols>
    <col min="1" max="1" width="6.5703125" style="274" customWidth="1"/>
    <col min="2" max="2" width="60.7109375" style="367" customWidth="1"/>
    <col min="3" max="3" width="21.7109375" style="275" customWidth="1"/>
    <col min="4" max="5" width="9.28515625" style="275"/>
    <col min="6" max="6" width="14.85546875" style="275" customWidth="1"/>
    <col min="7" max="7" width="12.42578125" style="275" customWidth="1"/>
    <col min="8" max="8" width="12.7109375" style="275" customWidth="1"/>
    <col min="9" max="12" width="12.7109375" style="56" customWidth="1"/>
    <col min="13" max="13" width="15.28515625" style="56" customWidth="1"/>
    <col min="14" max="16" width="12.7109375" style="56" customWidth="1"/>
    <col min="17" max="17" width="17.140625" style="56" customWidth="1"/>
    <col min="18" max="18" width="55.5703125" style="56" customWidth="1"/>
    <col min="19" max="19" width="12" style="56" customWidth="1"/>
    <col min="20" max="20" width="15.42578125" style="56" customWidth="1"/>
    <col min="21" max="21" width="21.28515625" style="56" customWidth="1"/>
    <col min="22" max="256" width="9.28515625" style="56"/>
    <col min="257" max="257" width="6.5703125" style="56" customWidth="1"/>
    <col min="258" max="258" width="60.7109375" style="56" customWidth="1"/>
    <col min="259" max="259" width="21.7109375" style="56" customWidth="1"/>
    <col min="260" max="261" width="9.28515625" style="56"/>
    <col min="262" max="262" width="14.85546875" style="56" customWidth="1"/>
    <col min="263" max="263" width="12.42578125" style="56" customWidth="1"/>
    <col min="264" max="268" width="12.7109375" style="56" customWidth="1"/>
    <col min="269" max="269" width="15.28515625" style="56" customWidth="1"/>
    <col min="270" max="272" width="12.7109375" style="56" customWidth="1"/>
    <col min="273" max="273" width="17.140625" style="56" customWidth="1"/>
    <col min="274" max="274" width="55.5703125" style="56" customWidth="1"/>
    <col min="275" max="275" width="12" style="56" customWidth="1"/>
    <col min="276" max="276" width="15.42578125" style="56" customWidth="1"/>
    <col min="277" max="277" width="21.28515625" style="56" customWidth="1"/>
    <col min="278" max="512" width="9.28515625" style="56"/>
    <col min="513" max="513" width="6.5703125" style="56" customWidth="1"/>
    <col min="514" max="514" width="60.7109375" style="56" customWidth="1"/>
    <col min="515" max="515" width="21.7109375" style="56" customWidth="1"/>
    <col min="516" max="517" width="9.28515625" style="56"/>
    <col min="518" max="518" width="14.85546875" style="56" customWidth="1"/>
    <col min="519" max="519" width="12.42578125" style="56" customWidth="1"/>
    <col min="520" max="524" width="12.7109375" style="56" customWidth="1"/>
    <col min="525" max="525" width="15.28515625" style="56" customWidth="1"/>
    <col min="526" max="528" width="12.7109375" style="56" customWidth="1"/>
    <col min="529" max="529" width="17.140625" style="56" customWidth="1"/>
    <col min="530" max="530" width="55.5703125" style="56" customWidth="1"/>
    <col min="531" max="531" width="12" style="56" customWidth="1"/>
    <col min="532" max="532" width="15.42578125" style="56" customWidth="1"/>
    <col min="533" max="533" width="21.28515625" style="56" customWidth="1"/>
    <col min="534" max="768" width="9.28515625" style="56"/>
    <col min="769" max="769" width="6.5703125" style="56" customWidth="1"/>
    <col min="770" max="770" width="60.7109375" style="56" customWidth="1"/>
    <col min="771" max="771" width="21.7109375" style="56" customWidth="1"/>
    <col min="772" max="773" width="9.28515625" style="56"/>
    <col min="774" max="774" width="14.85546875" style="56" customWidth="1"/>
    <col min="775" max="775" width="12.42578125" style="56" customWidth="1"/>
    <col min="776" max="780" width="12.7109375" style="56" customWidth="1"/>
    <col min="781" max="781" width="15.28515625" style="56" customWidth="1"/>
    <col min="782" max="784" width="12.7109375" style="56" customWidth="1"/>
    <col min="785" max="785" width="17.140625" style="56" customWidth="1"/>
    <col min="786" max="786" width="55.5703125" style="56" customWidth="1"/>
    <col min="787" max="787" width="12" style="56" customWidth="1"/>
    <col min="788" max="788" width="15.42578125" style="56" customWidth="1"/>
    <col min="789" max="789" width="21.28515625" style="56" customWidth="1"/>
    <col min="790" max="1024" width="9.28515625" style="56"/>
    <col min="1025" max="1025" width="6.5703125" style="56" customWidth="1"/>
    <col min="1026" max="1026" width="60.7109375" style="56" customWidth="1"/>
    <col min="1027" max="1027" width="21.7109375" style="56" customWidth="1"/>
    <col min="1028" max="1029" width="9.28515625" style="56"/>
    <col min="1030" max="1030" width="14.85546875" style="56" customWidth="1"/>
    <col min="1031" max="1031" width="12.42578125" style="56" customWidth="1"/>
    <col min="1032" max="1036" width="12.7109375" style="56" customWidth="1"/>
    <col min="1037" max="1037" width="15.28515625" style="56" customWidth="1"/>
    <col min="1038" max="1040" width="12.7109375" style="56" customWidth="1"/>
    <col min="1041" max="1041" width="17.140625" style="56" customWidth="1"/>
    <col min="1042" max="1042" width="55.5703125" style="56" customWidth="1"/>
    <col min="1043" max="1043" width="12" style="56" customWidth="1"/>
    <col min="1044" max="1044" width="15.42578125" style="56" customWidth="1"/>
    <col min="1045" max="1045" width="21.28515625" style="56" customWidth="1"/>
    <col min="1046" max="1280" width="9.28515625" style="56"/>
    <col min="1281" max="1281" width="6.5703125" style="56" customWidth="1"/>
    <col min="1282" max="1282" width="60.7109375" style="56" customWidth="1"/>
    <col min="1283" max="1283" width="21.7109375" style="56" customWidth="1"/>
    <col min="1284" max="1285" width="9.28515625" style="56"/>
    <col min="1286" max="1286" width="14.85546875" style="56" customWidth="1"/>
    <col min="1287" max="1287" width="12.42578125" style="56" customWidth="1"/>
    <col min="1288" max="1292" width="12.7109375" style="56" customWidth="1"/>
    <col min="1293" max="1293" width="15.28515625" style="56" customWidth="1"/>
    <col min="1294" max="1296" width="12.7109375" style="56" customWidth="1"/>
    <col min="1297" max="1297" width="17.140625" style="56" customWidth="1"/>
    <col min="1298" max="1298" width="55.5703125" style="56" customWidth="1"/>
    <col min="1299" max="1299" width="12" style="56" customWidth="1"/>
    <col min="1300" max="1300" width="15.42578125" style="56" customWidth="1"/>
    <col min="1301" max="1301" width="21.28515625" style="56" customWidth="1"/>
    <col min="1302" max="1536" width="9.28515625" style="56"/>
    <col min="1537" max="1537" width="6.5703125" style="56" customWidth="1"/>
    <col min="1538" max="1538" width="60.7109375" style="56" customWidth="1"/>
    <col min="1539" max="1539" width="21.7109375" style="56" customWidth="1"/>
    <col min="1540" max="1541" width="9.28515625" style="56"/>
    <col min="1542" max="1542" width="14.85546875" style="56" customWidth="1"/>
    <col min="1543" max="1543" width="12.42578125" style="56" customWidth="1"/>
    <col min="1544" max="1548" width="12.7109375" style="56" customWidth="1"/>
    <col min="1549" max="1549" width="15.28515625" style="56" customWidth="1"/>
    <col min="1550" max="1552" width="12.7109375" style="56" customWidth="1"/>
    <col min="1553" max="1553" width="17.140625" style="56" customWidth="1"/>
    <col min="1554" max="1554" width="55.5703125" style="56" customWidth="1"/>
    <col min="1555" max="1555" width="12" style="56" customWidth="1"/>
    <col min="1556" max="1556" width="15.42578125" style="56" customWidth="1"/>
    <col min="1557" max="1557" width="21.28515625" style="56" customWidth="1"/>
    <col min="1558" max="1792" width="9.28515625" style="56"/>
    <col min="1793" max="1793" width="6.5703125" style="56" customWidth="1"/>
    <col min="1794" max="1794" width="60.7109375" style="56" customWidth="1"/>
    <col min="1795" max="1795" width="21.7109375" style="56" customWidth="1"/>
    <col min="1796" max="1797" width="9.28515625" style="56"/>
    <col min="1798" max="1798" width="14.85546875" style="56" customWidth="1"/>
    <col min="1799" max="1799" width="12.42578125" style="56" customWidth="1"/>
    <col min="1800" max="1804" width="12.7109375" style="56" customWidth="1"/>
    <col min="1805" max="1805" width="15.28515625" style="56" customWidth="1"/>
    <col min="1806" max="1808" width="12.7109375" style="56" customWidth="1"/>
    <col min="1809" max="1809" width="17.140625" style="56" customWidth="1"/>
    <col min="1810" max="1810" width="55.5703125" style="56" customWidth="1"/>
    <col min="1811" max="1811" width="12" style="56" customWidth="1"/>
    <col min="1812" max="1812" width="15.42578125" style="56" customWidth="1"/>
    <col min="1813" max="1813" width="21.28515625" style="56" customWidth="1"/>
    <col min="1814" max="2048" width="9.28515625" style="56"/>
    <col min="2049" max="2049" width="6.5703125" style="56" customWidth="1"/>
    <col min="2050" max="2050" width="60.7109375" style="56" customWidth="1"/>
    <col min="2051" max="2051" width="21.7109375" style="56" customWidth="1"/>
    <col min="2052" max="2053" width="9.28515625" style="56"/>
    <col min="2054" max="2054" width="14.85546875" style="56" customWidth="1"/>
    <col min="2055" max="2055" width="12.42578125" style="56" customWidth="1"/>
    <col min="2056" max="2060" width="12.7109375" style="56" customWidth="1"/>
    <col min="2061" max="2061" width="15.28515625" style="56" customWidth="1"/>
    <col min="2062" max="2064" width="12.7109375" style="56" customWidth="1"/>
    <col min="2065" max="2065" width="17.140625" style="56" customWidth="1"/>
    <col min="2066" max="2066" width="55.5703125" style="56" customWidth="1"/>
    <col min="2067" max="2067" width="12" style="56" customWidth="1"/>
    <col min="2068" max="2068" width="15.42578125" style="56" customWidth="1"/>
    <col min="2069" max="2069" width="21.28515625" style="56" customWidth="1"/>
    <col min="2070" max="2304" width="9.28515625" style="56"/>
    <col min="2305" max="2305" width="6.5703125" style="56" customWidth="1"/>
    <col min="2306" max="2306" width="60.7109375" style="56" customWidth="1"/>
    <col min="2307" max="2307" width="21.7109375" style="56" customWidth="1"/>
    <col min="2308" max="2309" width="9.28515625" style="56"/>
    <col min="2310" max="2310" width="14.85546875" style="56" customWidth="1"/>
    <col min="2311" max="2311" width="12.42578125" style="56" customWidth="1"/>
    <col min="2312" max="2316" width="12.7109375" style="56" customWidth="1"/>
    <col min="2317" max="2317" width="15.28515625" style="56" customWidth="1"/>
    <col min="2318" max="2320" width="12.7109375" style="56" customWidth="1"/>
    <col min="2321" max="2321" width="17.140625" style="56" customWidth="1"/>
    <col min="2322" max="2322" width="55.5703125" style="56" customWidth="1"/>
    <col min="2323" max="2323" width="12" style="56" customWidth="1"/>
    <col min="2324" max="2324" width="15.42578125" style="56" customWidth="1"/>
    <col min="2325" max="2325" width="21.28515625" style="56" customWidth="1"/>
    <col min="2326" max="2560" width="9.28515625" style="56"/>
    <col min="2561" max="2561" width="6.5703125" style="56" customWidth="1"/>
    <col min="2562" max="2562" width="60.7109375" style="56" customWidth="1"/>
    <col min="2563" max="2563" width="21.7109375" style="56" customWidth="1"/>
    <col min="2564" max="2565" width="9.28515625" style="56"/>
    <col min="2566" max="2566" width="14.85546875" style="56" customWidth="1"/>
    <col min="2567" max="2567" width="12.42578125" style="56" customWidth="1"/>
    <col min="2568" max="2572" width="12.7109375" style="56" customWidth="1"/>
    <col min="2573" max="2573" width="15.28515625" style="56" customWidth="1"/>
    <col min="2574" max="2576" width="12.7109375" style="56" customWidth="1"/>
    <col min="2577" max="2577" width="17.140625" style="56" customWidth="1"/>
    <col min="2578" max="2578" width="55.5703125" style="56" customWidth="1"/>
    <col min="2579" max="2579" width="12" style="56" customWidth="1"/>
    <col min="2580" max="2580" width="15.42578125" style="56" customWidth="1"/>
    <col min="2581" max="2581" width="21.28515625" style="56" customWidth="1"/>
    <col min="2582" max="2816" width="9.28515625" style="56"/>
    <col min="2817" max="2817" width="6.5703125" style="56" customWidth="1"/>
    <col min="2818" max="2818" width="60.7109375" style="56" customWidth="1"/>
    <col min="2819" max="2819" width="21.7109375" style="56" customWidth="1"/>
    <col min="2820" max="2821" width="9.28515625" style="56"/>
    <col min="2822" max="2822" width="14.85546875" style="56" customWidth="1"/>
    <col min="2823" max="2823" width="12.42578125" style="56" customWidth="1"/>
    <col min="2824" max="2828" width="12.7109375" style="56" customWidth="1"/>
    <col min="2829" max="2829" width="15.28515625" style="56" customWidth="1"/>
    <col min="2830" max="2832" width="12.7109375" style="56" customWidth="1"/>
    <col min="2833" max="2833" width="17.140625" style="56" customWidth="1"/>
    <col min="2834" max="2834" width="55.5703125" style="56" customWidth="1"/>
    <col min="2835" max="2835" width="12" style="56" customWidth="1"/>
    <col min="2836" max="2836" width="15.42578125" style="56" customWidth="1"/>
    <col min="2837" max="2837" width="21.28515625" style="56" customWidth="1"/>
    <col min="2838" max="3072" width="9.28515625" style="56"/>
    <col min="3073" max="3073" width="6.5703125" style="56" customWidth="1"/>
    <col min="3074" max="3074" width="60.7109375" style="56" customWidth="1"/>
    <col min="3075" max="3075" width="21.7109375" style="56" customWidth="1"/>
    <col min="3076" max="3077" width="9.28515625" style="56"/>
    <col min="3078" max="3078" width="14.85546875" style="56" customWidth="1"/>
    <col min="3079" max="3079" width="12.42578125" style="56" customWidth="1"/>
    <col min="3080" max="3084" width="12.7109375" style="56" customWidth="1"/>
    <col min="3085" max="3085" width="15.28515625" style="56" customWidth="1"/>
    <col min="3086" max="3088" width="12.7109375" style="56" customWidth="1"/>
    <col min="3089" max="3089" width="17.140625" style="56" customWidth="1"/>
    <col min="3090" max="3090" width="55.5703125" style="56" customWidth="1"/>
    <col min="3091" max="3091" width="12" style="56" customWidth="1"/>
    <col min="3092" max="3092" width="15.42578125" style="56" customWidth="1"/>
    <col min="3093" max="3093" width="21.28515625" style="56" customWidth="1"/>
    <col min="3094" max="3328" width="9.28515625" style="56"/>
    <col min="3329" max="3329" width="6.5703125" style="56" customWidth="1"/>
    <col min="3330" max="3330" width="60.7109375" style="56" customWidth="1"/>
    <col min="3331" max="3331" width="21.7109375" style="56" customWidth="1"/>
    <col min="3332" max="3333" width="9.28515625" style="56"/>
    <col min="3334" max="3334" width="14.85546875" style="56" customWidth="1"/>
    <col min="3335" max="3335" width="12.42578125" style="56" customWidth="1"/>
    <col min="3336" max="3340" width="12.7109375" style="56" customWidth="1"/>
    <col min="3341" max="3341" width="15.28515625" style="56" customWidth="1"/>
    <col min="3342" max="3344" width="12.7109375" style="56" customWidth="1"/>
    <col min="3345" max="3345" width="17.140625" style="56" customWidth="1"/>
    <col min="3346" max="3346" width="55.5703125" style="56" customWidth="1"/>
    <col min="3347" max="3347" width="12" style="56" customWidth="1"/>
    <col min="3348" max="3348" width="15.42578125" style="56" customWidth="1"/>
    <col min="3349" max="3349" width="21.28515625" style="56" customWidth="1"/>
    <col min="3350" max="3584" width="9.28515625" style="56"/>
    <col min="3585" max="3585" width="6.5703125" style="56" customWidth="1"/>
    <col min="3586" max="3586" width="60.7109375" style="56" customWidth="1"/>
    <col min="3587" max="3587" width="21.7109375" style="56" customWidth="1"/>
    <col min="3588" max="3589" width="9.28515625" style="56"/>
    <col min="3590" max="3590" width="14.85546875" style="56" customWidth="1"/>
    <col min="3591" max="3591" width="12.42578125" style="56" customWidth="1"/>
    <col min="3592" max="3596" width="12.7109375" style="56" customWidth="1"/>
    <col min="3597" max="3597" width="15.28515625" style="56" customWidth="1"/>
    <col min="3598" max="3600" width="12.7109375" style="56" customWidth="1"/>
    <col min="3601" max="3601" width="17.140625" style="56" customWidth="1"/>
    <col min="3602" max="3602" width="55.5703125" style="56" customWidth="1"/>
    <col min="3603" max="3603" width="12" style="56" customWidth="1"/>
    <col min="3604" max="3604" width="15.42578125" style="56" customWidth="1"/>
    <col min="3605" max="3605" width="21.28515625" style="56" customWidth="1"/>
    <col min="3606" max="3840" width="9.28515625" style="56"/>
    <col min="3841" max="3841" width="6.5703125" style="56" customWidth="1"/>
    <col min="3842" max="3842" width="60.7109375" style="56" customWidth="1"/>
    <col min="3843" max="3843" width="21.7109375" style="56" customWidth="1"/>
    <col min="3844" max="3845" width="9.28515625" style="56"/>
    <col min="3846" max="3846" width="14.85546875" style="56" customWidth="1"/>
    <col min="3847" max="3847" width="12.42578125" style="56" customWidth="1"/>
    <col min="3848" max="3852" width="12.7109375" style="56" customWidth="1"/>
    <col min="3853" max="3853" width="15.28515625" style="56" customWidth="1"/>
    <col min="3854" max="3856" width="12.7109375" style="56" customWidth="1"/>
    <col min="3857" max="3857" width="17.140625" style="56" customWidth="1"/>
    <col min="3858" max="3858" width="55.5703125" style="56" customWidth="1"/>
    <col min="3859" max="3859" width="12" style="56" customWidth="1"/>
    <col min="3860" max="3860" width="15.42578125" style="56" customWidth="1"/>
    <col min="3861" max="3861" width="21.28515625" style="56" customWidth="1"/>
    <col min="3862" max="4096" width="9.28515625" style="56"/>
    <col min="4097" max="4097" width="6.5703125" style="56" customWidth="1"/>
    <col min="4098" max="4098" width="60.7109375" style="56" customWidth="1"/>
    <col min="4099" max="4099" width="21.7109375" style="56" customWidth="1"/>
    <col min="4100" max="4101" width="9.28515625" style="56"/>
    <col min="4102" max="4102" width="14.85546875" style="56" customWidth="1"/>
    <col min="4103" max="4103" width="12.42578125" style="56" customWidth="1"/>
    <col min="4104" max="4108" width="12.7109375" style="56" customWidth="1"/>
    <col min="4109" max="4109" width="15.28515625" style="56" customWidth="1"/>
    <col min="4110" max="4112" width="12.7109375" style="56" customWidth="1"/>
    <col min="4113" max="4113" width="17.140625" style="56" customWidth="1"/>
    <col min="4114" max="4114" width="55.5703125" style="56" customWidth="1"/>
    <col min="4115" max="4115" width="12" style="56" customWidth="1"/>
    <col min="4116" max="4116" width="15.42578125" style="56" customWidth="1"/>
    <col min="4117" max="4117" width="21.28515625" style="56" customWidth="1"/>
    <col min="4118" max="4352" width="9.28515625" style="56"/>
    <col min="4353" max="4353" width="6.5703125" style="56" customWidth="1"/>
    <col min="4354" max="4354" width="60.7109375" style="56" customWidth="1"/>
    <col min="4355" max="4355" width="21.7109375" style="56" customWidth="1"/>
    <col min="4356" max="4357" width="9.28515625" style="56"/>
    <col min="4358" max="4358" width="14.85546875" style="56" customWidth="1"/>
    <col min="4359" max="4359" width="12.42578125" style="56" customWidth="1"/>
    <col min="4360" max="4364" width="12.7109375" style="56" customWidth="1"/>
    <col min="4365" max="4365" width="15.28515625" style="56" customWidth="1"/>
    <col min="4366" max="4368" width="12.7109375" style="56" customWidth="1"/>
    <col min="4369" max="4369" width="17.140625" style="56" customWidth="1"/>
    <col min="4370" max="4370" width="55.5703125" style="56" customWidth="1"/>
    <col min="4371" max="4371" width="12" style="56" customWidth="1"/>
    <col min="4372" max="4372" width="15.42578125" style="56" customWidth="1"/>
    <col min="4373" max="4373" width="21.28515625" style="56" customWidth="1"/>
    <col min="4374" max="4608" width="9.28515625" style="56"/>
    <col min="4609" max="4609" width="6.5703125" style="56" customWidth="1"/>
    <col min="4610" max="4610" width="60.7109375" style="56" customWidth="1"/>
    <col min="4611" max="4611" width="21.7109375" style="56" customWidth="1"/>
    <col min="4612" max="4613" width="9.28515625" style="56"/>
    <col min="4614" max="4614" width="14.85546875" style="56" customWidth="1"/>
    <col min="4615" max="4615" width="12.42578125" style="56" customWidth="1"/>
    <col min="4616" max="4620" width="12.7109375" style="56" customWidth="1"/>
    <col min="4621" max="4621" width="15.28515625" style="56" customWidth="1"/>
    <col min="4622" max="4624" width="12.7109375" style="56" customWidth="1"/>
    <col min="4625" max="4625" width="17.140625" style="56" customWidth="1"/>
    <col min="4626" max="4626" width="55.5703125" style="56" customWidth="1"/>
    <col min="4627" max="4627" width="12" style="56" customWidth="1"/>
    <col min="4628" max="4628" width="15.42578125" style="56" customWidth="1"/>
    <col min="4629" max="4629" width="21.28515625" style="56" customWidth="1"/>
    <col min="4630" max="4864" width="9.28515625" style="56"/>
    <col min="4865" max="4865" width="6.5703125" style="56" customWidth="1"/>
    <col min="4866" max="4866" width="60.7109375" style="56" customWidth="1"/>
    <col min="4867" max="4867" width="21.7109375" style="56" customWidth="1"/>
    <col min="4868" max="4869" width="9.28515625" style="56"/>
    <col min="4870" max="4870" width="14.85546875" style="56" customWidth="1"/>
    <col min="4871" max="4871" width="12.42578125" style="56" customWidth="1"/>
    <col min="4872" max="4876" width="12.7109375" style="56" customWidth="1"/>
    <col min="4877" max="4877" width="15.28515625" style="56" customWidth="1"/>
    <col min="4878" max="4880" width="12.7109375" style="56" customWidth="1"/>
    <col min="4881" max="4881" width="17.140625" style="56" customWidth="1"/>
    <col min="4882" max="4882" width="55.5703125" style="56" customWidth="1"/>
    <col min="4883" max="4883" width="12" style="56" customWidth="1"/>
    <col min="4884" max="4884" width="15.42578125" style="56" customWidth="1"/>
    <col min="4885" max="4885" width="21.28515625" style="56" customWidth="1"/>
    <col min="4886" max="5120" width="9.28515625" style="56"/>
    <col min="5121" max="5121" width="6.5703125" style="56" customWidth="1"/>
    <col min="5122" max="5122" width="60.7109375" style="56" customWidth="1"/>
    <col min="5123" max="5123" width="21.7109375" style="56" customWidth="1"/>
    <col min="5124" max="5125" width="9.28515625" style="56"/>
    <col min="5126" max="5126" width="14.85546875" style="56" customWidth="1"/>
    <col min="5127" max="5127" width="12.42578125" style="56" customWidth="1"/>
    <col min="5128" max="5132" width="12.7109375" style="56" customWidth="1"/>
    <col min="5133" max="5133" width="15.28515625" style="56" customWidth="1"/>
    <col min="5134" max="5136" width="12.7109375" style="56" customWidth="1"/>
    <col min="5137" max="5137" width="17.140625" style="56" customWidth="1"/>
    <col min="5138" max="5138" width="55.5703125" style="56" customWidth="1"/>
    <col min="5139" max="5139" width="12" style="56" customWidth="1"/>
    <col min="5140" max="5140" width="15.42578125" style="56" customWidth="1"/>
    <col min="5141" max="5141" width="21.28515625" style="56" customWidth="1"/>
    <col min="5142" max="5376" width="9.28515625" style="56"/>
    <col min="5377" max="5377" width="6.5703125" style="56" customWidth="1"/>
    <col min="5378" max="5378" width="60.7109375" style="56" customWidth="1"/>
    <col min="5379" max="5379" width="21.7109375" style="56" customWidth="1"/>
    <col min="5380" max="5381" width="9.28515625" style="56"/>
    <col min="5382" max="5382" width="14.85546875" style="56" customWidth="1"/>
    <col min="5383" max="5383" width="12.42578125" style="56" customWidth="1"/>
    <col min="5384" max="5388" width="12.7109375" style="56" customWidth="1"/>
    <col min="5389" max="5389" width="15.28515625" style="56" customWidth="1"/>
    <col min="5390" max="5392" width="12.7109375" style="56" customWidth="1"/>
    <col min="5393" max="5393" width="17.140625" style="56" customWidth="1"/>
    <col min="5394" max="5394" width="55.5703125" style="56" customWidth="1"/>
    <col min="5395" max="5395" width="12" style="56" customWidth="1"/>
    <col min="5396" max="5396" width="15.42578125" style="56" customWidth="1"/>
    <col min="5397" max="5397" width="21.28515625" style="56" customWidth="1"/>
    <col min="5398" max="5632" width="9.28515625" style="56"/>
    <col min="5633" max="5633" width="6.5703125" style="56" customWidth="1"/>
    <col min="5634" max="5634" width="60.7109375" style="56" customWidth="1"/>
    <col min="5635" max="5635" width="21.7109375" style="56" customWidth="1"/>
    <col min="5636" max="5637" width="9.28515625" style="56"/>
    <col min="5638" max="5638" width="14.85546875" style="56" customWidth="1"/>
    <col min="5639" max="5639" width="12.42578125" style="56" customWidth="1"/>
    <col min="5640" max="5644" width="12.7109375" style="56" customWidth="1"/>
    <col min="5645" max="5645" width="15.28515625" style="56" customWidth="1"/>
    <col min="5646" max="5648" width="12.7109375" style="56" customWidth="1"/>
    <col min="5649" max="5649" width="17.140625" style="56" customWidth="1"/>
    <col min="5650" max="5650" width="55.5703125" style="56" customWidth="1"/>
    <col min="5651" max="5651" width="12" style="56" customWidth="1"/>
    <col min="5652" max="5652" width="15.42578125" style="56" customWidth="1"/>
    <col min="5653" max="5653" width="21.28515625" style="56" customWidth="1"/>
    <col min="5654" max="5888" width="9.28515625" style="56"/>
    <col min="5889" max="5889" width="6.5703125" style="56" customWidth="1"/>
    <col min="5890" max="5890" width="60.7109375" style="56" customWidth="1"/>
    <col min="5891" max="5891" width="21.7109375" style="56" customWidth="1"/>
    <col min="5892" max="5893" width="9.28515625" style="56"/>
    <col min="5894" max="5894" width="14.85546875" style="56" customWidth="1"/>
    <col min="5895" max="5895" width="12.42578125" style="56" customWidth="1"/>
    <col min="5896" max="5900" width="12.7109375" style="56" customWidth="1"/>
    <col min="5901" max="5901" width="15.28515625" style="56" customWidth="1"/>
    <col min="5902" max="5904" width="12.7109375" style="56" customWidth="1"/>
    <col min="5905" max="5905" width="17.140625" style="56" customWidth="1"/>
    <col min="5906" max="5906" width="55.5703125" style="56" customWidth="1"/>
    <col min="5907" max="5907" width="12" style="56" customWidth="1"/>
    <col min="5908" max="5908" width="15.42578125" style="56" customWidth="1"/>
    <col min="5909" max="5909" width="21.28515625" style="56" customWidth="1"/>
    <col min="5910" max="6144" width="9.28515625" style="56"/>
    <col min="6145" max="6145" width="6.5703125" style="56" customWidth="1"/>
    <col min="6146" max="6146" width="60.7109375" style="56" customWidth="1"/>
    <col min="6147" max="6147" width="21.7109375" style="56" customWidth="1"/>
    <col min="6148" max="6149" width="9.28515625" style="56"/>
    <col min="6150" max="6150" width="14.85546875" style="56" customWidth="1"/>
    <col min="6151" max="6151" width="12.42578125" style="56" customWidth="1"/>
    <col min="6152" max="6156" width="12.7109375" style="56" customWidth="1"/>
    <col min="6157" max="6157" width="15.28515625" style="56" customWidth="1"/>
    <col min="6158" max="6160" width="12.7109375" style="56" customWidth="1"/>
    <col min="6161" max="6161" width="17.140625" style="56" customWidth="1"/>
    <col min="6162" max="6162" width="55.5703125" style="56" customWidth="1"/>
    <col min="6163" max="6163" width="12" style="56" customWidth="1"/>
    <col min="6164" max="6164" width="15.42578125" style="56" customWidth="1"/>
    <col min="6165" max="6165" width="21.28515625" style="56" customWidth="1"/>
    <col min="6166" max="6400" width="9.28515625" style="56"/>
    <col min="6401" max="6401" width="6.5703125" style="56" customWidth="1"/>
    <col min="6402" max="6402" width="60.7109375" style="56" customWidth="1"/>
    <col min="6403" max="6403" width="21.7109375" style="56" customWidth="1"/>
    <col min="6404" max="6405" width="9.28515625" style="56"/>
    <col min="6406" max="6406" width="14.85546875" style="56" customWidth="1"/>
    <col min="6407" max="6407" width="12.42578125" style="56" customWidth="1"/>
    <col min="6408" max="6412" width="12.7109375" style="56" customWidth="1"/>
    <col min="6413" max="6413" width="15.28515625" style="56" customWidth="1"/>
    <col min="6414" max="6416" width="12.7109375" style="56" customWidth="1"/>
    <col min="6417" max="6417" width="17.140625" style="56" customWidth="1"/>
    <col min="6418" max="6418" width="55.5703125" style="56" customWidth="1"/>
    <col min="6419" max="6419" width="12" style="56" customWidth="1"/>
    <col min="6420" max="6420" width="15.42578125" style="56" customWidth="1"/>
    <col min="6421" max="6421" width="21.28515625" style="56" customWidth="1"/>
    <col min="6422" max="6656" width="9.28515625" style="56"/>
    <col min="6657" max="6657" width="6.5703125" style="56" customWidth="1"/>
    <col min="6658" max="6658" width="60.7109375" style="56" customWidth="1"/>
    <col min="6659" max="6659" width="21.7109375" style="56" customWidth="1"/>
    <col min="6660" max="6661" width="9.28515625" style="56"/>
    <col min="6662" max="6662" width="14.85546875" style="56" customWidth="1"/>
    <col min="6663" max="6663" width="12.42578125" style="56" customWidth="1"/>
    <col min="6664" max="6668" width="12.7109375" style="56" customWidth="1"/>
    <col min="6669" max="6669" width="15.28515625" style="56" customWidth="1"/>
    <col min="6670" max="6672" width="12.7109375" style="56" customWidth="1"/>
    <col min="6673" max="6673" width="17.140625" style="56" customWidth="1"/>
    <col min="6674" max="6674" width="55.5703125" style="56" customWidth="1"/>
    <col min="6675" max="6675" width="12" style="56" customWidth="1"/>
    <col min="6676" max="6676" width="15.42578125" style="56" customWidth="1"/>
    <col min="6677" max="6677" width="21.28515625" style="56" customWidth="1"/>
    <col min="6678" max="6912" width="9.28515625" style="56"/>
    <col min="6913" max="6913" width="6.5703125" style="56" customWidth="1"/>
    <col min="6914" max="6914" width="60.7109375" style="56" customWidth="1"/>
    <col min="6915" max="6915" width="21.7109375" style="56" customWidth="1"/>
    <col min="6916" max="6917" width="9.28515625" style="56"/>
    <col min="6918" max="6918" width="14.85546875" style="56" customWidth="1"/>
    <col min="6919" max="6919" width="12.42578125" style="56" customWidth="1"/>
    <col min="6920" max="6924" width="12.7109375" style="56" customWidth="1"/>
    <col min="6925" max="6925" width="15.28515625" style="56" customWidth="1"/>
    <col min="6926" max="6928" width="12.7109375" style="56" customWidth="1"/>
    <col min="6929" max="6929" width="17.140625" style="56" customWidth="1"/>
    <col min="6930" max="6930" width="55.5703125" style="56" customWidth="1"/>
    <col min="6931" max="6931" width="12" style="56" customWidth="1"/>
    <col min="6932" max="6932" width="15.42578125" style="56" customWidth="1"/>
    <col min="6933" max="6933" width="21.28515625" style="56" customWidth="1"/>
    <col min="6934" max="7168" width="9.28515625" style="56"/>
    <col min="7169" max="7169" width="6.5703125" style="56" customWidth="1"/>
    <col min="7170" max="7170" width="60.7109375" style="56" customWidth="1"/>
    <col min="7171" max="7171" width="21.7109375" style="56" customWidth="1"/>
    <col min="7172" max="7173" width="9.28515625" style="56"/>
    <col min="7174" max="7174" width="14.85546875" style="56" customWidth="1"/>
    <col min="7175" max="7175" width="12.42578125" style="56" customWidth="1"/>
    <col min="7176" max="7180" width="12.7109375" style="56" customWidth="1"/>
    <col min="7181" max="7181" width="15.28515625" style="56" customWidth="1"/>
    <col min="7182" max="7184" width="12.7109375" style="56" customWidth="1"/>
    <col min="7185" max="7185" width="17.140625" style="56" customWidth="1"/>
    <col min="7186" max="7186" width="55.5703125" style="56" customWidth="1"/>
    <col min="7187" max="7187" width="12" style="56" customWidth="1"/>
    <col min="7188" max="7188" width="15.42578125" style="56" customWidth="1"/>
    <col min="7189" max="7189" width="21.28515625" style="56" customWidth="1"/>
    <col min="7190" max="7424" width="9.28515625" style="56"/>
    <col min="7425" max="7425" width="6.5703125" style="56" customWidth="1"/>
    <col min="7426" max="7426" width="60.7109375" style="56" customWidth="1"/>
    <col min="7427" max="7427" width="21.7109375" style="56" customWidth="1"/>
    <col min="7428" max="7429" width="9.28515625" style="56"/>
    <col min="7430" max="7430" width="14.85546875" style="56" customWidth="1"/>
    <col min="7431" max="7431" width="12.42578125" style="56" customWidth="1"/>
    <col min="7432" max="7436" width="12.7109375" style="56" customWidth="1"/>
    <col min="7437" max="7437" width="15.28515625" style="56" customWidth="1"/>
    <col min="7438" max="7440" width="12.7109375" style="56" customWidth="1"/>
    <col min="7441" max="7441" width="17.140625" style="56" customWidth="1"/>
    <col min="7442" max="7442" width="55.5703125" style="56" customWidth="1"/>
    <col min="7443" max="7443" width="12" style="56" customWidth="1"/>
    <col min="7444" max="7444" width="15.42578125" style="56" customWidth="1"/>
    <col min="7445" max="7445" width="21.28515625" style="56" customWidth="1"/>
    <col min="7446" max="7680" width="9.28515625" style="56"/>
    <col min="7681" max="7681" width="6.5703125" style="56" customWidth="1"/>
    <col min="7682" max="7682" width="60.7109375" style="56" customWidth="1"/>
    <col min="7683" max="7683" width="21.7109375" style="56" customWidth="1"/>
    <col min="7684" max="7685" width="9.28515625" style="56"/>
    <col min="7686" max="7686" width="14.85546875" style="56" customWidth="1"/>
    <col min="7687" max="7687" width="12.42578125" style="56" customWidth="1"/>
    <col min="7688" max="7692" width="12.7109375" style="56" customWidth="1"/>
    <col min="7693" max="7693" width="15.28515625" style="56" customWidth="1"/>
    <col min="7694" max="7696" width="12.7109375" style="56" customWidth="1"/>
    <col min="7697" max="7697" width="17.140625" style="56" customWidth="1"/>
    <col min="7698" max="7698" width="55.5703125" style="56" customWidth="1"/>
    <col min="7699" max="7699" width="12" style="56" customWidth="1"/>
    <col min="7700" max="7700" width="15.42578125" style="56" customWidth="1"/>
    <col min="7701" max="7701" width="21.28515625" style="56" customWidth="1"/>
    <col min="7702" max="7936" width="9.28515625" style="56"/>
    <col min="7937" max="7937" width="6.5703125" style="56" customWidth="1"/>
    <col min="7938" max="7938" width="60.7109375" style="56" customWidth="1"/>
    <col min="7939" max="7939" width="21.7109375" style="56" customWidth="1"/>
    <col min="7940" max="7941" width="9.28515625" style="56"/>
    <col min="7942" max="7942" width="14.85546875" style="56" customWidth="1"/>
    <col min="7943" max="7943" width="12.42578125" style="56" customWidth="1"/>
    <col min="7944" max="7948" width="12.7109375" style="56" customWidth="1"/>
    <col min="7949" max="7949" width="15.28515625" style="56" customWidth="1"/>
    <col min="7950" max="7952" width="12.7109375" style="56" customWidth="1"/>
    <col min="7953" max="7953" width="17.140625" style="56" customWidth="1"/>
    <col min="7954" max="7954" width="55.5703125" style="56" customWidth="1"/>
    <col min="7955" max="7955" width="12" style="56" customWidth="1"/>
    <col min="7956" max="7956" width="15.42578125" style="56" customWidth="1"/>
    <col min="7957" max="7957" width="21.28515625" style="56" customWidth="1"/>
    <col min="7958" max="8192" width="9.28515625" style="56"/>
    <col min="8193" max="8193" width="6.5703125" style="56" customWidth="1"/>
    <col min="8194" max="8194" width="60.7109375" style="56" customWidth="1"/>
    <col min="8195" max="8195" width="21.7109375" style="56" customWidth="1"/>
    <col min="8196" max="8197" width="9.28515625" style="56"/>
    <col min="8198" max="8198" width="14.85546875" style="56" customWidth="1"/>
    <col min="8199" max="8199" width="12.42578125" style="56" customWidth="1"/>
    <col min="8200" max="8204" width="12.7109375" style="56" customWidth="1"/>
    <col min="8205" max="8205" width="15.28515625" style="56" customWidth="1"/>
    <col min="8206" max="8208" width="12.7109375" style="56" customWidth="1"/>
    <col min="8209" max="8209" width="17.140625" style="56" customWidth="1"/>
    <col min="8210" max="8210" width="55.5703125" style="56" customWidth="1"/>
    <col min="8211" max="8211" width="12" style="56" customWidth="1"/>
    <col min="8212" max="8212" width="15.42578125" style="56" customWidth="1"/>
    <col min="8213" max="8213" width="21.28515625" style="56" customWidth="1"/>
    <col min="8214" max="8448" width="9.28515625" style="56"/>
    <col min="8449" max="8449" width="6.5703125" style="56" customWidth="1"/>
    <col min="8450" max="8450" width="60.7109375" style="56" customWidth="1"/>
    <col min="8451" max="8451" width="21.7109375" style="56" customWidth="1"/>
    <col min="8452" max="8453" width="9.28515625" style="56"/>
    <col min="8454" max="8454" width="14.85546875" style="56" customWidth="1"/>
    <col min="8455" max="8455" width="12.42578125" style="56" customWidth="1"/>
    <col min="8456" max="8460" width="12.7109375" style="56" customWidth="1"/>
    <col min="8461" max="8461" width="15.28515625" style="56" customWidth="1"/>
    <col min="8462" max="8464" width="12.7109375" style="56" customWidth="1"/>
    <col min="8465" max="8465" width="17.140625" style="56" customWidth="1"/>
    <col min="8466" max="8466" width="55.5703125" style="56" customWidth="1"/>
    <col min="8467" max="8467" width="12" style="56" customWidth="1"/>
    <col min="8468" max="8468" width="15.42578125" style="56" customWidth="1"/>
    <col min="8469" max="8469" width="21.28515625" style="56" customWidth="1"/>
    <col min="8470" max="8704" width="9.28515625" style="56"/>
    <col min="8705" max="8705" width="6.5703125" style="56" customWidth="1"/>
    <col min="8706" max="8706" width="60.7109375" style="56" customWidth="1"/>
    <col min="8707" max="8707" width="21.7109375" style="56" customWidth="1"/>
    <col min="8708" max="8709" width="9.28515625" style="56"/>
    <col min="8710" max="8710" width="14.85546875" style="56" customWidth="1"/>
    <col min="8711" max="8711" width="12.42578125" style="56" customWidth="1"/>
    <col min="8712" max="8716" width="12.7109375" style="56" customWidth="1"/>
    <col min="8717" max="8717" width="15.28515625" style="56" customWidth="1"/>
    <col min="8718" max="8720" width="12.7109375" style="56" customWidth="1"/>
    <col min="8721" max="8721" width="17.140625" style="56" customWidth="1"/>
    <col min="8722" max="8722" width="55.5703125" style="56" customWidth="1"/>
    <col min="8723" max="8723" width="12" style="56" customWidth="1"/>
    <col min="8724" max="8724" width="15.42578125" style="56" customWidth="1"/>
    <col min="8725" max="8725" width="21.28515625" style="56" customWidth="1"/>
    <col min="8726" max="8960" width="9.28515625" style="56"/>
    <col min="8961" max="8961" width="6.5703125" style="56" customWidth="1"/>
    <col min="8962" max="8962" width="60.7109375" style="56" customWidth="1"/>
    <col min="8963" max="8963" width="21.7109375" style="56" customWidth="1"/>
    <col min="8964" max="8965" width="9.28515625" style="56"/>
    <col min="8966" max="8966" width="14.85546875" style="56" customWidth="1"/>
    <col min="8967" max="8967" width="12.42578125" style="56" customWidth="1"/>
    <col min="8968" max="8972" width="12.7109375" style="56" customWidth="1"/>
    <col min="8973" max="8973" width="15.28515625" style="56" customWidth="1"/>
    <col min="8974" max="8976" width="12.7109375" style="56" customWidth="1"/>
    <col min="8977" max="8977" width="17.140625" style="56" customWidth="1"/>
    <col min="8978" max="8978" width="55.5703125" style="56" customWidth="1"/>
    <col min="8979" max="8979" width="12" style="56" customWidth="1"/>
    <col min="8980" max="8980" width="15.42578125" style="56" customWidth="1"/>
    <col min="8981" max="8981" width="21.28515625" style="56" customWidth="1"/>
    <col min="8982" max="9216" width="9.28515625" style="56"/>
    <col min="9217" max="9217" width="6.5703125" style="56" customWidth="1"/>
    <col min="9218" max="9218" width="60.7109375" style="56" customWidth="1"/>
    <col min="9219" max="9219" width="21.7109375" style="56" customWidth="1"/>
    <col min="9220" max="9221" width="9.28515625" style="56"/>
    <col min="9222" max="9222" width="14.85546875" style="56" customWidth="1"/>
    <col min="9223" max="9223" width="12.42578125" style="56" customWidth="1"/>
    <col min="9224" max="9228" width="12.7109375" style="56" customWidth="1"/>
    <col min="9229" max="9229" width="15.28515625" style="56" customWidth="1"/>
    <col min="9230" max="9232" width="12.7109375" style="56" customWidth="1"/>
    <col min="9233" max="9233" width="17.140625" style="56" customWidth="1"/>
    <col min="9234" max="9234" width="55.5703125" style="56" customWidth="1"/>
    <col min="9235" max="9235" width="12" style="56" customWidth="1"/>
    <col min="9236" max="9236" width="15.42578125" style="56" customWidth="1"/>
    <col min="9237" max="9237" width="21.28515625" style="56" customWidth="1"/>
    <col min="9238" max="9472" width="9.28515625" style="56"/>
    <col min="9473" max="9473" width="6.5703125" style="56" customWidth="1"/>
    <col min="9474" max="9474" width="60.7109375" style="56" customWidth="1"/>
    <col min="9475" max="9475" width="21.7109375" style="56" customWidth="1"/>
    <col min="9476" max="9477" width="9.28515625" style="56"/>
    <col min="9478" max="9478" width="14.85546875" style="56" customWidth="1"/>
    <col min="9479" max="9479" width="12.42578125" style="56" customWidth="1"/>
    <col min="9480" max="9484" width="12.7109375" style="56" customWidth="1"/>
    <col min="9485" max="9485" width="15.28515625" style="56" customWidth="1"/>
    <col min="9486" max="9488" width="12.7109375" style="56" customWidth="1"/>
    <col min="9489" max="9489" width="17.140625" style="56" customWidth="1"/>
    <col min="9490" max="9490" width="55.5703125" style="56" customWidth="1"/>
    <col min="9491" max="9491" width="12" style="56" customWidth="1"/>
    <col min="9492" max="9492" width="15.42578125" style="56" customWidth="1"/>
    <col min="9493" max="9493" width="21.28515625" style="56" customWidth="1"/>
    <col min="9494" max="9728" width="9.28515625" style="56"/>
    <col min="9729" max="9729" width="6.5703125" style="56" customWidth="1"/>
    <col min="9730" max="9730" width="60.7109375" style="56" customWidth="1"/>
    <col min="9731" max="9731" width="21.7109375" style="56" customWidth="1"/>
    <col min="9732" max="9733" width="9.28515625" style="56"/>
    <col min="9734" max="9734" width="14.85546875" style="56" customWidth="1"/>
    <col min="9735" max="9735" width="12.42578125" style="56" customWidth="1"/>
    <col min="9736" max="9740" width="12.7109375" style="56" customWidth="1"/>
    <col min="9741" max="9741" width="15.28515625" style="56" customWidth="1"/>
    <col min="9742" max="9744" width="12.7109375" style="56" customWidth="1"/>
    <col min="9745" max="9745" width="17.140625" style="56" customWidth="1"/>
    <col min="9746" max="9746" width="55.5703125" style="56" customWidth="1"/>
    <col min="9747" max="9747" width="12" style="56" customWidth="1"/>
    <col min="9748" max="9748" width="15.42578125" style="56" customWidth="1"/>
    <col min="9749" max="9749" width="21.28515625" style="56" customWidth="1"/>
    <col min="9750" max="9984" width="9.28515625" style="56"/>
    <col min="9985" max="9985" width="6.5703125" style="56" customWidth="1"/>
    <col min="9986" max="9986" width="60.7109375" style="56" customWidth="1"/>
    <col min="9987" max="9987" width="21.7109375" style="56" customWidth="1"/>
    <col min="9988" max="9989" width="9.28515625" style="56"/>
    <col min="9990" max="9990" width="14.85546875" style="56" customWidth="1"/>
    <col min="9991" max="9991" width="12.42578125" style="56" customWidth="1"/>
    <col min="9992" max="9996" width="12.7109375" style="56" customWidth="1"/>
    <col min="9997" max="9997" width="15.28515625" style="56" customWidth="1"/>
    <col min="9998" max="10000" width="12.7109375" style="56" customWidth="1"/>
    <col min="10001" max="10001" width="17.140625" style="56" customWidth="1"/>
    <col min="10002" max="10002" width="55.5703125" style="56" customWidth="1"/>
    <col min="10003" max="10003" width="12" style="56" customWidth="1"/>
    <col min="10004" max="10004" width="15.42578125" style="56" customWidth="1"/>
    <col min="10005" max="10005" width="21.28515625" style="56" customWidth="1"/>
    <col min="10006" max="10240" width="9.28515625" style="56"/>
    <col min="10241" max="10241" width="6.5703125" style="56" customWidth="1"/>
    <col min="10242" max="10242" width="60.7109375" style="56" customWidth="1"/>
    <col min="10243" max="10243" width="21.7109375" style="56" customWidth="1"/>
    <col min="10244" max="10245" width="9.28515625" style="56"/>
    <col min="10246" max="10246" width="14.85546875" style="56" customWidth="1"/>
    <col min="10247" max="10247" width="12.42578125" style="56" customWidth="1"/>
    <col min="10248" max="10252" width="12.7109375" style="56" customWidth="1"/>
    <col min="10253" max="10253" width="15.28515625" style="56" customWidth="1"/>
    <col min="10254" max="10256" width="12.7109375" style="56" customWidth="1"/>
    <col min="10257" max="10257" width="17.140625" style="56" customWidth="1"/>
    <col min="10258" max="10258" width="55.5703125" style="56" customWidth="1"/>
    <col min="10259" max="10259" width="12" style="56" customWidth="1"/>
    <col min="10260" max="10260" width="15.42578125" style="56" customWidth="1"/>
    <col min="10261" max="10261" width="21.28515625" style="56" customWidth="1"/>
    <col min="10262" max="10496" width="9.28515625" style="56"/>
    <col min="10497" max="10497" width="6.5703125" style="56" customWidth="1"/>
    <col min="10498" max="10498" width="60.7109375" style="56" customWidth="1"/>
    <col min="10499" max="10499" width="21.7109375" style="56" customWidth="1"/>
    <col min="10500" max="10501" width="9.28515625" style="56"/>
    <col min="10502" max="10502" width="14.85546875" style="56" customWidth="1"/>
    <col min="10503" max="10503" width="12.42578125" style="56" customWidth="1"/>
    <col min="10504" max="10508" width="12.7109375" style="56" customWidth="1"/>
    <col min="10509" max="10509" width="15.28515625" style="56" customWidth="1"/>
    <col min="10510" max="10512" width="12.7109375" style="56" customWidth="1"/>
    <col min="10513" max="10513" width="17.140625" style="56" customWidth="1"/>
    <col min="10514" max="10514" width="55.5703125" style="56" customWidth="1"/>
    <col min="10515" max="10515" width="12" style="56" customWidth="1"/>
    <col min="10516" max="10516" width="15.42578125" style="56" customWidth="1"/>
    <col min="10517" max="10517" width="21.28515625" style="56" customWidth="1"/>
    <col min="10518" max="10752" width="9.28515625" style="56"/>
    <col min="10753" max="10753" width="6.5703125" style="56" customWidth="1"/>
    <col min="10754" max="10754" width="60.7109375" style="56" customWidth="1"/>
    <col min="10755" max="10755" width="21.7109375" style="56" customWidth="1"/>
    <col min="10756" max="10757" width="9.28515625" style="56"/>
    <col min="10758" max="10758" width="14.85546875" style="56" customWidth="1"/>
    <col min="10759" max="10759" width="12.42578125" style="56" customWidth="1"/>
    <col min="10760" max="10764" width="12.7109375" style="56" customWidth="1"/>
    <col min="10765" max="10765" width="15.28515625" style="56" customWidth="1"/>
    <col min="10766" max="10768" width="12.7109375" style="56" customWidth="1"/>
    <col min="10769" max="10769" width="17.140625" style="56" customWidth="1"/>
    <col min="10770" max="10770" width="55.5703125" style="56" customWidth="1"/>
    <col min="10771" max="10771" width="12" style="56" customWidth="1"/>
    <col min="10772" max="10772" width="15.42578125" style="56" customWidth="1"/>
    <col min="10773" max="10773" width="21.28515625" style="56" customWidth="1"/>
    <col min="10774" max="11008" width="9.28515625" style="56"/>
    <col min="11009" max="11009" width="6.5703125" style="56" customWidth="1"/>
    <col min="11010" max="11010" width="60.7109375" style="56" customWidth="1"/>
    <col min="11011" max="11011" width="21.7109375" style="56" customWidth="1"/>
    <col min="11012" max="11013" width="9.28515625" style="56"/>
    <col min="11014" max="11014" width="14.85546875" style="56" customWidth="1"/>
    <col min="11015" max="11015" width="12.42578125" style="56" customWidth="1"/>
    <col min="11016" max="11020" width="12.7109375" style="56" customWidth="1"/>
    <col min="11021" max="11021" width="15.28515625" style="56" customWidth="1"/>
    <col min="11022" max="11024" width="12.7109375" style="56" customWidth="1"/>
    <col min="11025" max="11025" width="17.140625" style="56" customWidth="1"/>
    <col min="11026" max="11026" width="55.5703125" style="56" customWidth="1"/>
    <col min="11027" max="11027" width="12" style="56" customWidth="1"/>
    <col min="11028" max="11028" width="15.42578125" style="56" customWidth="1"/>
    <col min="11029" max="11029" width="21.28515625" style="56" customWidth="1"/>
    <col min="11030" max="11264" width="9.28515625" style="56"/>
    <col min="11265" max="11265" width="6.5703125" style="56" customWidth="1"/>
    <col min="11266" max="11266" width="60.7109375" style="56" customWidth="1"/>
    <col min="11267" max="11267" width="21.7109375" style="56" customWidth="1"/>
    <col min="11268" max="11269" width="9.28515625" style="56"/>
    <col min="11270" max="11270" width="14.85546875" style="56" customWidth="1"/>
    <col min="11271" max="11271" width="12.42578125" style="56" customWidth="1"/>
    <col min="11272" max="11276" width="12.7109375" style="56" customWidth="1"/>
    <col min="11277" max="11277" width="15.28515625" style="56" customWidth="1"/>
    <col min="11278" max="11280" width="12.7109375" style="56" customWidth="1"/>
    <col min="11281" max="11281" width="17.140625" style="56" customWidth="1"/>
    <col min="11282" max="11282" width="55.5703125" style="56" customWidth="1"/>
    <col min="11283" max="11283" width="12" style="56" customWidth="1"/>
    <col min="11284" max="11284" width="15.42578125" style="56" customWidth="1"/>
    <col min="11285" max="11285" width="21.28515625" style="56" customWidth="1"/>
    <col min="11286" max="11520" width="9.28515625" style="56"/>
    <col min="11521" max="11521" width="6.5703125" style="56" customWidth="1"/>
    <col min="11522" max="11522" width="60.7109375" style="56" customWidth="1"/>
    <col min="11523" max="11523" width="21.7109375" style="56" customWidth="1"/>
    <col min="11524" max="11525" width="9.28515625" style="56"/>
    <col min="11526" max="11526" width="14.85546875" style="56" customWidth="1"/>
    <col min="11527" max="11527" width="12.42578125" style="56" customWidth="1"/>
    <col min="11528" max="11532" width="12.7109375" style="56" customWidth="1"/>
    <col min="11533" max="11533" width="15.28515625" style="56" customWidth="1"/>
    <col min="11534" max="11536" width="12.7109375" style="56" customWidth="1"/>
    <col min="11537" max="11537" width="17.140625" style="56" customWidth="1"/>
    <col min="11538" max="11538" width="55.5703125" style="56" customWidth="1"/>
    <col min="11539" max="11539" width="12" style="56" customWidth="1"/>
    <col min="11540" max="11540" width="15.42578125" style="56" customWidth="1"/>
    <col min="11541" max="11541" width="21.28515625" style="56" customWidth="1"/>
    <col min="11542" max="11776" width="9.28515625" style="56"/>
    <col min="11777" max="11777" width="6.5703125" style="56" customWidth="1"/>
    <col min="11778" max="11778" width="60.7109375" style="56" customWidth="1"/>
    <col min="11779" max="11779" width="21.7109375" style="56" customWidth="1"/>
    <col min="11780" max="11781" width="9.28515625" style="56"/>
    <col min="11782" max="11782" width="14.85546875" style="56" customWidth="1"/>
    <col min="11783" max="11783" width="12.42578125" style="56" customWidth="1"/>
    <col min="11784" max="11788" width="12.7109375" style="56" customWidth="1"/>
    <col min="11789" max="11789" width="15.28515625" style="56" customWidth="1"/>
    <col min="11790" max="11792" width="12.7109375" style="56" customWidth="1"/>
    <col min="11793" max="11793" width="17.140625" style="56" customWidth="1"/>
    <col min="11794" max="11794" width="55.5703125" style="56" customWidth="1"/>
    <col min="11795" max="11795" width="12" style="56" customWidth="1"/>
    <col min="11796" max="11796" width="15.42578125" style="56" customWidth="1"/>
    <col min="11797" max="11797" width="21.28515625" style="56" customWidth="1"/>
    <col min="11798" max="12032" width="9.28515625" style="56"/>
    <col min="12033" max="12033" width="6.5703125" style="56" customWidth="1"/>
    <col min="12034" max="12034" width="60.7109375" style="56" customWidth="1"/>
    <col min="12035" max="12035" width="21.7109375" style="56" customWidth="1"/>
    <col min="12036" max="12037" width="9.28515625" style="56"/>
    <col min="12038" max="12038" width="14.85546875" style="56" customWidth="1"/>
    <col min="12039" max="12039" width="12.42578125" style="56" customWidth="1"/>
    <col min="12040" max="12044" width="12.7109375" style="56" customWidth="1"/>
    <col min="12045" max="12045" width="15.28515625" style="56" customWidth="1"/>
    <col min="12046" max="12048" width="12.7109375" style="56" customWidth="1"/>
    <col min="12049" max="12049" width="17.140625" style="56" customWidth="1"/>
    <col min="12050" max="12050" width="55.5703125" style="56" customWidth="1"/>
    <col min="12051" max="12051" width="12" style="56" customWidth="1"/>
    <col min="12052" max="12052" width="15.42578125" style="56" customWidth="1"/>
    <col min="12053" max="12053" width="21.28515625" style="56" customWidth="1"/>
    <col min="12054" max="12288" width="9.28515625" style="56"/>
    <col min="12289" max="12289" width="6.5703125" style="56" customWidth="1"/>
    <col min="12290" max="12290" width="60.7109375" style="56" customWidth="1"/>
    <col min="12291" max="12291" width="21.7109375" style="56" customWidth="1"/>
    <col min="12292" max="12293" width="9.28515625" style="56"/>
    <col min="12294" max="12294" width="14.85546875" style="56" customWidth="1"/>
    <col min="12295" max="12295" width="12.42578125" style="56" customWidth="1"/>
    <col min="12296" max="12300" width="12.7109375" style="56" customWidth="1"/>
    <col min="12301" max="12301" width="15.28515625" style="56" customWidth="1"/>
    <col min="12302" max="12304" width="12.7109375" style="56" customWidth="1"/>
    <col min="12305" max="12305" width="17.140625" style="56" customWidth="1"/>
    <col min="12306" max="12306" width="55.5703125" style="56" customWidth="1"/>
    <col min="12307" max="12307" width="12" style="56" customWidth="1"/>
    <col min="12308" max="12308" width="15.42578125" style="56" customWidth="1"/>
    <col min="12309" max="12309" width="21.28515625" style="56" customWidth="1"/>
    <col min="12310" max="12544" width="9.28515625" style="56"/>
    <col min="12545" max="12545" width="6.5703125" style="56" customWidth="1"/>
    <col min="12546" max="12546" width="60.7109375" style="56" customWidth="1"/>
    <col min="12547" max="12547" width="21.7109375" style="56" customWidth="1"/>
    <col min="12548" max="12549" width="9.28515625" style="56"/>
    <col min="12550" max="12550" width="14.85546875" style="56" customWidth="1"/>
    <col min="12551" max="12551" width="12.42578125" style="56" customWidth="1"/>
    <col min="12552" max="12556" width="12.7109375" style="56" customWidth="1"/>
    <col min="12557" max="12557" width="15.28515625" style="56" customWidth="1"/>
    <col min="12558" max="12560" width="12.7109375" style="56" customWidth="1"/>
    <col min="12561" max="12561" width="17.140625" style="56" customWidth="1"/>
    <col min="12562" max="12562" width="55.5703125" style="56" customWidth="1"/>
    <col min="12563" max="12563" width="12" style="56" customWidth="1"/>
    <col min="12564" max="12564" width="15.42578125" style="56" customWidth="1"/>
    <col min="12565" max="12565" width="21.28515625" style="56" customWidth="1"/>
    <col min="12566" max="12800" width="9.28515625" style="56"/>
    <col min="12801" max="12801" width="6.5703125" style="56" customWidth="1"/>
    <col min="12802" max="12802" width="60.7109375" style="56" customWidth="1"/>
    <col min="12803" max="12803" width="21.7109375" style="56" customWidth="1"/>
    <col min="12804" max="12805" width="9.28515625" style="56"/>
    <col min="12806" max="12806" width="14.85546875" style="56" customWidth="1"/>
    <col min="12807" max="12807" width="12.42578125" style="56" customWidth="1"/>
    <col min="12808" max="12812" width="12.7109375" style="56" customWidth="1"/>
    <col min="12813" max="12813" width="15.28515625" style="56" customWidth="1"/>
    <col min="12814" max="12816" width="12.7109375" style="56" customWidth="1"/>
    <col min="12817" max="12817" width="17.140625" style="56" customWidth="1"/>
    <col min="12818" max="12818" width="55.5703125" style="56" customWidth="1"/>
    <col min="12819" max="12819" width="12" style="56" customWidth="1"/>
    <col min="12820" max="12820" width="15.42578125" style="56" customWidth="1"/>
    <col min="12821" max="12821" width="21.28515625" style="56" customWidth="1"/>
    <col min="12822" max="13056" width="9.28515625" style="56"/>
    <col min="13057" max="13057" width="6.5703125" style="56" customWidth="1"/>
    <col min="13058" max="13058" width="60.7109375" style="56" customWidth="1"/>
    <col min="13059" max="13059" width="21.7109375" style="56" customWidth="1"/>
    <col min="13060" max="13061" width="9.28515625" style="56"/>
    <col min="13062" max="13062" width="14.85546875" style="56" customWidth="1"/>
    <col min="13063" max="13063" width="12.42578125" style="56" customWidth="1"/>
    <col min="13064" max="13068" width="12.7109375" style="56" customWidth="1"/>
    <col min="13069" max="13069" width="15.28515625" style="56" customWidth="1"/>
    <col min="13070" max="13072" width="12.7109375" style="56" customWidth="1"/>
    <col min="13073" max="13073" width="17.140625" style="56" customWidth="1"/>
    <col min="13074" max="13074" width="55.5703125" style="56" customWidth="1"/>
    <col min="13075" max="13075" width="12" style="56" customWidth="1"/>
    <col min="13076" max="13076" width="15.42578125" style="56" customWidth="1"/>
    <col min="13077" max="13077" width="21.28515625" style="56" customWidth="1"/>
    <col min="13078" max="13312" width="9.28515625" style="56"/>
    <col min="13313" max="13313" width="6.5703125" style="56" customWidth="1"/>
    <col min="13314" max="13314" width="60.7109375" style="56" customWidth="1"/>
    <col min="13315" max="13315" width="21.7109375" style="56" customWidth="1"/>
    <col min="13316" max="13317" width="9.28515625" style="56"/>
    <col min="13318" max="13318" width="14.85546875" style="56" customWidth="1"/>
    <col min="13319" max="13319" width="12.42578125" style="56" customWidth="1"/>
    <col min="13320" max="13324" width="12.7109375" style="56" customWidth="1"/>
    <col min="13325" max="13325" width="15.28515625" style="56" customWidth="1"/>
    <col min="13326" max="13328" width="12.7109375" style="56" customWidth="1"/>
    <col min="13329" max="13329" width="17.140625" style="56" customWidth="1"/>
    <col min="13330" max="13330" width="55.5703125" style="56" customWidth="1"/>
    <col min="13331" max="13331" width="12" style="56" customWidth="1"/>
    <col min="13332" max="13332" width="15.42578125" style="56" customWidth="1"/>
    <col min="13333" max="13333" width="21.28515625" style="56" customWidth="1"/>
    <col min="13334" max="13568" width="9.28515625" style="56"/>
    <col min="13569" max="13569" width="6.5703125" style="56" customWidth="1"/>
    <col min="13570" max="13570" width="60.7109375" style="56" customWidth="1"/>
    <col min="13571" max="13571" width="21.7109375" style="56" customWidth="1"/>
    <col min="13572" max="13573" width="9.28515625" style="56"/>
    <col min="13574" max="13574" width="14.85546875" style="56" customWidth="1"/>
    <col min="13575" max="13575" width="12.42578125" style="56" customWidth="1"/>
    <col min="13576" max="13580" width="12.7109375" style="56" customWidth="1"/>
    <col min="13581" max="13581" width="15.28515625" style="56" customWidth="1"/>
    <col min="13582" max="13584" width="12.7109375" style="56" customWidth="1"/>
    <col min="13585" max="13585" width="17.140625" style="56" customWidth="1"/>
    <col min="13586" max="13586" width="55.5703125" style="56" customWidth="1"/>
    <col min="13587" max="13587" width="12" style="56" customWidth="1"/>
    <col min="13588" max="13588" width="15.42578125" style="56" customWidth="1"/>
    <col min="13589" max="13589" width="21.28515625" style="56" customWidth="1"/>
    <col min="13590" max="13824" width="9.28515625" style="56"/>
    <col min="13825" max="13825" width="6.5703125" style="56" customWidth="1"/>
    <col min="13826" max="13826" width="60.7109375" style="56" customWidth="1"/>
    <col min="13827" max="13827" width="21.7109375" style="56" customWidth="1"/>
    <col min="13828" max="13829" width="9.28515625" style="56"/>
    <col min="13830" max="13830" width="14.85546875" style="56" customWidth="1"/>
    <col min="13831" max="13831" width="12.42578125" style="56" customWidth="1"/>
    <col min="13832" max="13836" width="12.7109375" style="56" customWidth="1"/>
    <col min="13837" max="13837" width="15.28515625" style="56" customWidth="1"/>
    <col min="13838" max="13840" width="12.7109375" style="56" customWidth="1"/>
    <col min="13841" max="13841" width="17.140625" style="56" customWidth="1"/>
    <col min="13842" max="13842" width="55.5703125" style="56" customWidth="1"/>
    <col min="13843" max="13843" width="12" style="56" customWidth="1"/>
    <col min="13844" max="13844" width="15.42578125" style="56" customWidth="1"/>
    <col min="13845" max="13845" width="21.28515625" style="56" customWidth="1"/>
    <col min="13846" max="14080" width="9.28515625" style="56"/>
    <col min="14081" max="14081" width="6.5703125" style="56" customWidth="1"/>
    <col min="14082" max="14082" width="60.7109375" style="56" customWidth="1"/>
    <col min="14083" max="14083" width="21.7109375" style="56" customWidth="1"/>
    <col min="14084" max="14085" width="9.28515625" style="56"/>
    <col min="14086" max="14086" width="14.85546875" style="56" customWidth="1"/>
    <col min="14087" max="14087" width="12.42578125" style="56" customWidth="1"/>
    <col min="14088" max="14092" width="12.7109375" style="56" customWidth="1"/>
    <col min="14093" max="14093" width="15.28515625" style="56" customWidth="1"/>
    <col min="14094" max="14096" width="12.7109375" style="56" customWidth="1"/>
    <col min="14097" max="14097" width="17.140625" style="56" customWidth="1"/>
    <col min="14098" max="14098" width="55.5703125" style="56" customWidth="1"/>
    <col min="14099" max="14099" width="12" style="56" customWidth="1"/>
    <col min="14100" max="14100" width="15.42578125" style="56" customWidth="1"/>
    <col min="14101" max="14101" width="21.28515625" style="56" customWidth="1"/>
    <col min="14102" max="14336" width="9.28515625" style="56"/>
    <col min="14337" max="14337" width="6.5703125" style="56" customWidth="1"/>
    <col min="14338" max="14338" width="60.7109375" style="56" customWidth="1"/>
    <col min="14339" max="14339" width="21.7109375" style="56" customWidth="1"/>
    <col min="14340" max="14341" width="9.28515625" style="56"/>
    <col min="14342" max="14342" width="14.85546875" style="56" customWidth="1"/>
    <col min="14343" max="14343" width="12.42578125" style="56" customWidth="1"/>
    <col min="14344" max="14348" width="12.7109375" style="56" customWidth="1"/>
    <col min="14349" max="14349" width="15.28515625" style="56" customWidth="1"/>
    <col min="14350" max="14352" width="12.7109375" style="56" customWidth="1"/>
    <col min="14353" max="14353" width="17.140625" style="56" customWidth="1"/>
    <col min="14354" max="14354" width="55.5703125" style="56" customWidth="1"/>
    <col min="14355" max="14355" width="12" style="56" customWidth="1"/>
    <col min="14356" max="14356" width="15.42578125" style="56" customWidth="1"/>
    <col min="14357" max="14357" width="21.28515625" style="56" customWidth="1"/>
    <col min="14358" max="14592" width="9.28515625" style="56"/>
    <col min="14593" max="14593" width="6.5703125" style="56" customWidth="1"/>
    <col min="14594" max="14594" width="60.7109375" style="56" customWidth="1"/>
    <col min="14595" max="14595" width="21.7109375" style="56" customWidth="1"/>
    <col min="14596" max="14597" width="9.28515625" style="56"/>
    <col min="14598" max="14598" width="14.85546875" style="56" customWidth="1"/>
    <col min="14599" max="14599" width="12.42578125" style="56" customWidth="1"/>
    <col min="14600" max="14604" width="12.7109375" style="56" customWidth="1"/>
    <col min="14605" max="14605" width="15.28515625" style="56" customWidth="1"/>
    <col min="14606" max="14608" width="12.7109375" style="56" customWidth="1"/>
    <col min="14609" max="14609" width="17.140625" style="56" customWidth="1"/>
    <col min="14610" max="14610" width="55.5703125" style="56" customWidth="1"/>
    <col min="14611" max="14611" width="12" style="56" customWidth="1"/>
    <col min="14612" max="14612" width="15.42578125" style="56" customWidth="1"/>
    <col min="14613" max="14613" width="21.28515625" style="56" customWidth="1"/>
    <col min="14614" max="14848" width="9.28515625" style="56"/>
    <col min="14849" max="14849" width="6.5703125" style="56" customWidth="1"/>
    <col min="14850" max="14850" width="60.7109375" style="56" customWidth="1"/>
    <col min="14851" max="14851" width="21.7109375" style="56" customWidth="1"/>
    <col min="14852" max="14853" width="9.28515625" style="56"/>
    <col min="14854" max="14854" width="14.85546875" style="56" customWidth="1"/>
    <col min="14855" max="14855" width="12.42578125" style="56" customWidth="1"/>
    <col min="14856" max="14860" width="12.7109375" style="56" customWidth="1"/>
    <col min="14861" max="14861" width="15.28515625" style="56" customWidth="1"/>
    <col min="14862" max="14864" width="12.7109375" style="56" customWidth="1"/>
    <col min="14865" max="14865" width="17.140625" style="56" customWidth="1"/>
    <col min="14866" max="14866" width="55.5703125" style="56" customWidth="1"/>
    <col min="14867" max="14867" width="12" style="56" customWidth="1"/>
    <col min="14868" max="14868" width="15.42578125" style="56" customWidth="1"/>
    <col min="14869" max="14869" width="21.28515625" style="56" customWidth="1"/>
    <col min="14870" max="15104" width="9.28515625" style="56"/>
    <col min="15105" max="15105" width="6.5703125" style="56" customWidth="1"/>
    <col min="15106" max="15106" width="60.7109375" style="56" customWidth="1"/>
    <col min="15107" max="15107" width="21.7109375" style="56" customWidth="1"/>
    <col min="15108" max="15109" width="9.28515625" style="56"/>
    <col min="15110" max="15110" width="14.85546875" style="56" customWidth="1"/>
    <col min="15111" max="15111" width="12.42578125" style="56" customWidth="1"/>
    <col min="15112" max="15116" width="12.7109375" style="56" customWidth="1"/>
    <col min="15117" max="15117" width="15.28515625" style="56" customWidth="1"/>
    <col min="15118" max="15120" width="12.7109375" style="56" customWidth="1"/>
    <col min="15121" max="15121" width="17.140625" style="56" customWidth="1"/>
    <col min="15122" max="15122" width="55.5703125" style="56" customWidth="1"/>
    <col min="15123" max="15123" width="12" style="56" customWidth="1"/>
    <col min="15124" max="15124" width="15.42578125" style="56" customWidth="1"/>
    <col min="15125" max="15125" width="21.28515625" style="56" customWidth="1"/>
    <col min="15126" max="15360" width="9.28515625" style="56"/>
    <col min="15361" max="15361" width="6.5703125" style="56" customWidth="1"/>
    <col min="15362" max="15362" width="60.7109375" style="56" customWidth="1"/>
    <col min="15363" max="15363" width="21.7109375" style="56" customWidth="1"/>
    <col min="15364" max="15365" width="9.28515625" style="56"/>
    <col min="15366" max="15366" width="14.85546875" style="56" customWidth="1"/>
    <col min="15367" max="15367" width="12.42578125" style="56" customWidth="1"/>
    <col min="15368" max="15372" width="12.7109375" style="56" customWidth="1"/>
    <col min="15373" max="15373" width="15.28515625" style="56" customWidth="1"/>
    <col min="15374" max="15376" width="12.7109375" style="56" customWidth="1"/>
    <col min="15377" max="15377" width="17.140625" style="56" customWidth="1"/>
    <col min="15378" max="15378" width="55.5703125" style="56" customWidth="1"/>
    <col min="15379" max="15379" width="12" style="56" customWidth="1"/>
    <col min="15380" max="15380" width="15.42578125" style="56" customWidth="1"/>
    <col min="15381" max="15381" width="21.28515625" style="56" customWidth="1"/>
    <col min="15382" max="15616" width="9.28515625" style="56"/>
    <col min="15617" max="15617" width="6.5703125" style="56" customWidth="1"/>
    <col min="15618" max="15618" width="60.7109375" style="56" customWidth="1"/>
    <col min="15619" max="15619" width="21.7109375" style="56" customWidth="1"/>
    <col min="15620" max="15621" width="9.28515625" style="56"/>
    <col min="15622" max="15622" width="14.85546875" style="56" customWidth="1"/>
    <col min="15623" max="15623" width="12.42578125" style="56" customWidth="1"/>
    <col min="15624" max="15628" width="12.7109375" style="56" customWidth="1"/>
    <col min="15629" max="15629" width="15.28515625" style="56" customWidth="1"/>
    <col min="15630" max="15632" width="12.7109375" style="56" customWidth="1"/>
    <col min="15633" max="15633" width="17.140625" style="56" customWidth="1"/>
    <col min="15634" max="15634" width="55.5703125" style="56" customWidth="1"/>
    <col min="15635" max="15635" width="12" style="56" customWidth="1"/>
    <col min="15636" max="15636" width="15.42578125" style="56" customWidth="1"/>
    <col min="15637" max="15637" width="21.28515625" style="56" customWidth="1"/>
    <col min="15638" max="15872" width="9.28515625" style="56"/>
    <col min="15873" max="15873" width="6.5703125" style="56" customWidth="1"/>
    <col min="15874" max="15874" width="60.7109375" style="56" customWidth="1"/>
    <col min="15875" max="15875" width="21.7109375" style="56" customWidth="1"/>
    <col min="15876" max="15877" width="9.28515625" style="56"/>
    <col min="15878" max="15878" width="14.85546875" style="56" customWidth="1"/>
    <col min="15879" max="15879" width="12.42578125" style="56" customWidth="1"/>
    <col min="15880" max="15884" width="12.7109375" style="56" customWidth="1"/>
    <col min="15885" max="15885" width="15.28515625" style="56" customWidth="1"/>
    <col min="15886" max="15888" width="12.7109375" style="56" customWidth="1"/>
    <col min="15889" max="15889" width="17.140625" style="56" customWidth="1"/>
    <col min="15890" max="15890" width="55.5703125" style="56" customWidth="1"/>
    <col min="15891" max="15891" width="12" style="56" customWidth="1"/>
    <col min="15892" max="15892" width="15.42578125" style="56" customWidth="1"/>
    <col min="15893" max="15893" width="21.28515625" style="56" customWidth="1"/>
    <col min="15894" max="16128" width="9.28515625" style="56"/>
    <col min="16129" max="16129" width="6.5703125" style="56" customWidth="1"/>
    <col min="16130" max="16130" width="60.7109375" style="56" customWidth="1"/>
    <col min="16131" max="16131" width="21.7109375" style="56" customWidth="1"/>
    <col min="16132" max="16133" width="9.28515625" style="56"/>
    <col min="16134" max="16134" width="14.85546875" style="56" customWidth="1"/>
    <col min="16135" max="16135" width="12.42578125" style="56" customWidth="1"/>
    <col min="16136" max="16140" width="12.7109375" style="56" customWidth="1"/>
    <col min="16141" max="16141" width="15.28515625" style="56" customWidth="1"/>
    <col min="16142" max="16144" width="12.7109375" style="56" customWidth="1"/>
    <col min="16145" max="16145" width="17.140625" style="56" customWidth="1"/>
    <col min="16146" max="16146" width="55.5703125" style="56" customWidth="1"/>
    <col min="16147" max="16147" width="12" style="56" customWidth="1"/>
    <col min="16148" max="16148" width="15.42578125" style="56" customWidth="1"/>
    <col min="16149" max="16149" width="21.28515625" style="56" customWidth="1"/>
    <col min="16150" max="16384" width="9.28515625" style="56"/>
  </cols>
  <sheetData>
    <row r="1" spans="1:21" s="170" customFormat="1" ht="39" customHeight="1" x14ac:dyDescent="0.25">
      <c r="A1" s="204"/>
      <c r="B1" s="293"/>
      <c r="C1" s="206"/>
      <c r="D1" s="206"/>
      <c r="E1" s="206"/>
      <c r="F1" s="206"/>
      <c r="G1" s="206"/>
      <c r="H1" s="206"/>
      <c r="I1" s="207"/>
      <c r="J1" s="207"/>
      <c r="O1" s="114" t="s">
        <v>346</v>
      </c>
      <c r="P1" s="114"/>
      <c r="Q1" s="114"/>
      <c r="R1" s="114"/>
      <c r="S1" s="209"/>
      <c r="T1" s="209"/>
      <c r="U1" s="209"/>
    </row>
    <row r="2" spans="1:21" s="170" customFormat="1" ht="23.25" customHeight="1" x14ac:dyDescent="0.25">
      <c r="A2" s="210" t="s">
        <v>257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94"/>
    </row>
    <row r="3" spans="1:21" s="170" customFormat="1" ht="24.75" customHeight="1" x14ac:dyDescent="0.25">
      <c r="A3" s="53" t="s">
        <v>89</v>
      </c>
      <c r="B3" s="34" t="s">
        <v>258</v>
      </c>
      <c r="C3" s="53" t="s">
        <v>7</v>
      </c>
      <c r="D3" s="53" t="s">
        <v>5</v>
      </c>
      <c r="E3" s="53"/>
      <c r="F3" s="53"/>
      <c r="G3" s="53"/>
      <c r="H3" s="53" t="s">
        <v>6</v>
      </c>
      <c r="I3" s="53"/>
      <c r="J3" s="53"/>
      <c r="K3" s="53"/>
      <c r="L3" s="53"/>
      <c r="M3" s="53"/>
      <c r="N3" s="53"/>
      <c r="O3" s="53"/>
      <c r="P3" s="53"/>
      <c r="Q3" s="53"/>
      <c r="R3" s="53" t="s">
        <v>259</v>
      </c>
    </row>
    <row r="4" spans="1:21" s="170" customFormat="1" ht="42" customHeight="1" x14ac:dyDescent="0.25">
      <c r="A4" s="53"/>
      <c r="B4" s="34"/>
      <c r="C4" s="53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2">
        <v>2022</v>
      </c>
      <c r="Q4" s="12" t="s">
        <v>11</v>
      </c>
      <c r="R4" s="53"/>
    </row>
    <row r="5" spans="1:21" ht="26.25" customHeight="1" x14ac:dyDescent="0.25">
      <c r="A5" s="34" t="s">
        <v>347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21" ht="24" customHeight="1" x14ac:dyDescent="0.25">
      <c r="A6" s="211" t="s">
        <v>325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</row>
    <row r="7" spans="1:21" s="202" customFormat="1" ht="79.5" customHeight="1" x14ac:dyDescent="0.25">
      <c r="A7" s="36" t="s">
        <v>125</v>
      </c>
      <c r="B7" s="31" t="s">
        <v>348</v>
      </c>
      <c r="C7" s="12" t="s">
        <v>17</v>
      </c>
      <c r="D7" s="295">
        <v>975</v>
      </c>
      <c r="E7" s="295" t="s">
        <v>349</v>
      </c>
      <c r="F7" s="295" t="s">
        <v>350</v>
      </c>
      <c r="G7" s="295" t="s">
        <v>351</v>
      </c>
      <c r="H7" s="296">
        <v>1103.3</v>
      </c>
      <c r="I7" s="296">
        <v>0</v>
      </c>
      <c r="J7" s="296">
        <v>0</v>
      </c>
      <c r="K7" s="296">
        <f>479.9+800+106.1</f>
        <v>1386</v>
      </c>
      <c r="L7" s="296"/>
      <c r="M7" s="296"/>
      <c r="N7" s="296"/>
      <c r="O7" s="296"/>
      <c r="P7" s="296">
        <f>O7</f>
        <v>0</v>
      </c>
      <c r="Q7" s="296">
        <f>SUM(H7:P7)</f>
        <v>2489.3000000000002</v>
      </c>
      <c r="R7" s="297" t="s">
        <v>352</v>
      </c>
      <c r="S7" s="298"/>
    </row>
    <row r="8" spans="1:21" ht="35.1" customHeight="1" x14ac:dyDescent="0.25">
      <c r="A8" s="299" t="s">
        <v>128</v>
      </c>
      <c r="B8" s="300" t="s">
        <v>353</v>
      </c>
      <c r="C8" s="42" t="s">
        <v>17</v>
      </c>
      <c r="D8" s="301" t="s">
        <v>18</v>
      </c>
      <c r="E8" s="301" t="s">
        <v>349</v>
      </c>
      <c r="F8" s="301" t="s">
        <v>354</v>
      </c>
      <c r="G8" s="301" t="s">
        <v>266</v>
      </c>
      <c r="H8" s="296">
        <v>2319.5</v>
      </c>
      <c r="I8" s="296">
        <v>6037.2</v>
      </c>
      <c r="J8" s="296">
        <v>3775.2</v>
      </c>
      <c r="K8" s="296">
        <v>6081.4</v>
      </c>
      <c r="L8" s="296">
        <v>2601.9</v>
      </c>
      <c r="M8" s="296">
        <v>2151.5</v>
      </c>
      <c r="N8" s="296"/>
      <c r="O8" s="296"/>
      <c r="P8" s="296">
        <f t="shared" ref="P8:P28" si="0">O8</f>
        <v>0</v>
      </c>
      <c r="Q8" s="296">
        <f t="shared" ref="Q8:Q27" si="1">SUM(H8:P8)</f>
        <v>22966.700000000004</v>
      </c>
      <c r="R8" s="302" t="s">
        <v>355</v>
      </c>
    </row>
    <row r="9" spans="1:21" ht="35.1" customHeight="1" x14ac:dyDescent="0.25">
      <c r="A9" s="299"/>
      <c r="B9" s="303"/>
      <c r="C9" s="44"/>
      <c r="D9" s="301" t="s">
        <v>18</v>
      </c>
      <c r="E9" s="301" t="s">
        <v>349</v>
      </c>
      <c r="F9" s="301" t="s">
        <v>354</v>
      </c>
      <c r="G9" s="301" t="s">
        <v>268</v>
      </c>
      <c r="H9" s="296">
        <v>389.7</v>
      </c>
      <c r="I9" s="296">
        <v>590.1</v>
      </c>
      <c r="J9" s="296">
        <v>889.8</v>
      </c>
      <c r="K9" s="296">
        <f>407.7+80.2+100+235.4</f>
        <v>823.3</v>
      </c>
      <c r="L9" s="296">
        <v>1366.1</v>
      </c>
      <c r="M9" s="296">
        <v>687.2</v>
      </c>
      <c r="N9" s="296"/>
      <c r="O9" s="296"/>
      <c r="P9" s="296">
        <f t="shared" si="0"/>
        <v>0</v>
      </c>
      <c r="Q9" s="296">
        <f t="shared" si="1"/>
        <v>4746.2</v>
      </c>
      <c r="R9" s="304"/>
    </row>
    <row r="10" spans="1:21" ht="35.1" customHeight="1" x14ac:dyDescent="0.25">
      <c r="A10" s="299"/>
      <c r="B10" s="303"/>
      <c r="C10" s="44"/>
      <c r="D10" s="301" t="s">
        <v>18</v>
      </c>
      <c r="E10" s="301" t="s">
        <v>349</v>
      </c>
      <c r="F10" s="301" t="s">
        <v>354</v>
      </c>
      <c r="G10" s="301" t="s">
        <v>296</v>
      </c>
      <c r="H10" s="296"/>
      <c r="I10" s="296"/>
      <c r="J10" s="296"/>
      <c r="K10" s="296"/>
      <c r="L10" s="296">
        <v>612.20000000000005</v>
      </c>
      <c r="M10" s="296"/>
      <c r="N10" s="296"/>
      <c r="O10" s="296"/>
      <c r="P10" s="296">
        <f t="shared" si="0"/>
        <v>0</v>
      </c>
      <c r="Q10" s="296">
        <f t="shared" si="1"/>
        <v>612.20000000000005</v>
      </c>
      <c r="R10" s="304"/>
    </row>
    <row r="11" spans="1:21" ht="35.1" customHeight="1" x14ac:dyDescent="0.25">
      <c r="A11" s="299"/>
      <c r="B11" s="303"/>
      <c r="C11" s="44"/>
      <c r="D11" s="301" t="s">
        <v>18</v>
      </c>
      <c r="E11" s="301" t="s">
        <v>349</v>
      </c>
      <c r="F11" s="301" t="s">
        <v>356</v>
      </c>
      <c r="G11" s="301" t="s">
        <v>266</v>
      </c>
      <c r="H11" s="296">
        <v>0</v>
      </c>
      <c r="I11" s="296">
        <v>0</v>
      </c>
      <c r="J11" s="296">
        <v>531.20000000000005</v>
      </c>
      <c r="K11" s="296">
        <v>959.7</v>
      </c>
      <c r="L11" s="296">
        <v>486.3</v>
      </c>
      <c r="M11" s="296">
        <v>828.9</v>
      </c>
      <c r="N11" s="296">
        <v>654</v>
      </c>
      <c r="O11" s="296">
        <v>839</v>
      </c>
      <c r="P11" s="296">
        <v>1024</v>
      </c>
      <c r="Q11" s="296">
        <f t="shared" si="1"/>
        <v>5323.1</v>
      </c>
      <c r="R11" s="304"/>
    </row>
    <row r="12" spans="1:21" ht="35.1" customHeight="1" x14ac:dyDescent="0.25">
      <c r="A12" s="299"/>
      <c r="B12" s="303"/>
      <c r="C12" s="44"/>
      <c r="D12" s="301" t="s">
        <v>18</v>
      </c>
      <c r="E12" s="301" t="s">
        <v>349</v>
      </c>
      <c r="F12" s="301" t="s">
        <v>356</v>
      </c>
      <c r="G12" s="301" t="s">
        <v>268</v>
      </c>
      <c r="H12" s="296">
        <v>0</v>
      </c>
      <c r="I12" s="296">
        <v>0</v>
      </c>
      <c r="J12" s="296">
        <v>278.7</v>
      </c>
      <c r="K12" s="296">
        <v>0</v>
      </c>
      <c r="L12" s="296">
        <v>423</v>
      </c>
      <c r="M12" s="296">
        <v>94</v>
      </c>
      <c r="N12" s="296">
        <v>456</v>
      </c>
      <c r="O12" s="296">
        <v>456</v>
      </c>
      <c r="P12" s="296">
        <v>456</v>
      </c>
      <c r="Q12" s="296">
        <f t="shared" si="1"/>
        <v>2163.6999999999998</v>
      </c>
      <c r="R12" s="304"/>
    </row>
    <row r="13" spans="1:21" ht="35.1" customHeight="1" x14ac:dyDescent="0.25">
      <c r="A13" s="299"/>
      <c r="B13" s="303"/>
      <c r="C13" s="44"/>
      <c r="D13" s="301" t="s">
        <v>18</v>
      </c>
      <c r="E13" s="301" t="s">
        <v>349</v>
      </c>
      <c r="F13" s="301" t="s">
        <v>357</v>
      </c>
      <c r="G13" s="301" t="s">
        <v>266</v>
      </c>
      <c r="H13" s="296">
        <v>0</v>
      </c>
      <c r="I13" s="296">
        <v>0</v>
      </c>
      <c r="J13" s="296">
        <v>106.2</v>
      </c>
      <c r="K13" s="296">
        <v>48</v>
      </c>
      <c r="L13" s="296"/>
      <c r="M13" s="296"/>
      <c r="N13" s="296"/>
      <c r="O13" s="296"/>
      <c r="P13" s="296">
        <f t="shared" si="0"/>
        <v>0</v>
      </c>
      <c r="Q13" s="296">
        <f t="shared" si="1"/>
        <v>154.19999999999999</v>
      </c>
      <c r="R13" s="304"/>
    </row>
    <row r="14" spans="1:21" ht="35.1" customHeight="1" x14ac:dyDescent="0.25">
      <c r="A14" s="299"/>
      <c r="B14" s="303"/>
      <c r="C14" s="44"/>
      <c r="D14" s="301" t="s">
        <v>18</v>
      </c>
      <c r="E14" s="301" t="s">
        <v>349</v>
      </c>
      <c r="F14" s="301" t="s">
        <v>357</v>
      </c>
      <c r="G14" s="301" t="s">
        <v>268</v>
      </c>
      <c r="H14" s="296">
        <v>0</v>
      </c>
      <c r="I14" s="296">
        <v>0</v>
      </c>
      <c r="J14" s="296">
        <v>55.8</v>
      </c>
      <c r="K14" s="296">
        <v>0</v>
      </c>
      <c r="L14" s="296">
        <v>46</v>
      </c>
      <c r="M14" s="296">
        <v>47.3</v>
      </c>
      <c r="N14" s="296">
        <v>55.5</v>
      </c>
      <c r="O14" s="296">
        <v>83.9</v>
      </c>
      <c r="P14" s="296">
        <v>109.5</v>
      </c>
      <c r="Q14" s="296">
        <f t="shared" si="1"/>
        <v>398</v>
      </c>
      <c r="R14" s="304"/>
    </row>
    <row r="15" spans="1:21" ht="35.1" customHeight="1" x14ac:dyDescent="0.25">
      <c r="A15" s="36"/>
      <c r="B15" s="303"/>
      <c r="C15" s="44"/>
      <c r="D15" s="301" t="s">
        <v>18</v>
      </c>
      <c r="E15" s="301" t="s">
        <v>349</v>
      </c>
      <c r="F15" s="301" t="s">
        <v>358</v>
      </c>
      <c r="G15" s="301" t="s">
        <v>266</v>
      </c>
      <c r="H15" s="296"/>
      <c r="I15" s="296"/>
      <c r="J15" s="296"/>
      <c r="K15" s="296"/>
      <c r="L15" s="296"/>
      <c r="M15" s="296">
        <f>2957.5-160</f>
        <v>2797.5</v>
      </c>
      <c r="N15" s="296"/>
      <c r="O15" s="296"/>
      <c r="P15" s="296">
        <f t="shared" si="0"/>
        <v>0</v>
      </c>
      <c r="Q15" s="296">
        <f t="shared" si="1"/>
        <v>2797.5</v>
      </c>
      <c r="R15" s="304"/>
    </row>
    <row r="16" spans="1:21" ht="35.1" customHeight="1" x14ac:dyDescent="0.25">
      <c r="A16" s="36"/>
      <c r="B16" s="303"/>
      <c r="C16" s="44"/>
      <c r="D16" s="301" t="s">
        <v>18</v>
      </c>
      <c r="E16" s="301" t="s">
        <v>349</v>
      </c>
      <c r="F16" s="301" t="s">
        <v>358</v>
      </c>
      <c r="G16" s="301" t="s">
        <v>266</v>
      </c>
      <c r="H16" s="296"/>
      <c r="I16" s="296"/>
      <c r="J16" s="296"/>
      <c r="K16" s="296"/>
      <c r="L16" s="296"/>
      <c r="M16" s="296">
        <v>160</v>
      </c>
      <c r="N16" s="296"/>
      <c r="O16" s="296"/>
      <c r="P16" s="296">
        <f t="shared" si="0"/>
        <v>0</v>
      </c>
      <c r="Q16" s="296">
        <f t="shared" si="1"/>
        <v>160</v>
      </c>
      <c r="R16" s="304"/>
    </row>
    <row r="17" spans="1:18" ht="35.1" customHeight="1" x14ac:dyDescent="0.25">
      <c r="A17" s="36"/>
      <c r="B17" s="303"/>
      <c r="C17" s="44"/>
      <c r="D17" s="301" t="s">
        <v>18</v>
      </c>
      <c r="E17" s="301" t="s">
        <v>349</v>
      </c>
      <c r="F17" s="301" t="s">
        <v>359</v>
      </c>
      <c r="G17" s="301" t="s">
        <v>360</v>
      </c>
      <c r="H17" s="296"/>
      <c r="I17" s="296"/>
      <c r="J17" s="296"/>
      <c r="K17" s="296"/>
      <c r="L17" s="296">
        <v>4549.5</v>
      </c>
      <c r="M17" s="296">
        <v>3564.6</v>
      </c>
      <c r="N17" s="296"/>
      <c r="O17" s="296"/>
      <c r="P17" s="296">
        <f t="shared" si="0"/>
        <v>0</v>
      </c>
      <c r="Q17" s="296">
        <f t="shared" si="1"/>
        <v>8114.1</v>
      </c>
      <c r="R17" s="304"/>
    </row>
    <row r="18" spans="1:18" ht="35.1" customHeight="1" x14ac:dyDescent="0.25">
      <c r="A18" s="36"/>
      <c r="B18" s="303"/>
      <c r="C18" s="44"/>
      <c r="D18" s="301" t="s">
        <v>18</v>
      </c>
      <c r="E18" s="301" t="s">
        <v>349</v>
      </c>
      <c r="F18" s="301" t="s">
        <v>361</v>
      </c>
      <c r="G18" s="301" t="s">
        <v>360</v>
      </c>
      <c r="H18" s="296"/>
      <c r="I18" s="296"/>
      <c r="J18" s="296"/>
      <c r="K18" s="296"/>
      <c r="L18" s="296">
        <v>505.5</v>
      </c>
      <c r="M18" s="296">
        <v>39.799999999999997</v>
      </c>
      <c r="N18" s="296"/>
      <c r="O18" s="296"/>
      <c r="P18" s="296">
        <f t="shared" si="0"/>
        <v>0</v>
      </c>
      <c r="Q18" s="296">
        <f t="shared" si="1"/>
        <v>545.29999999999995</v>
      </c>
      <c r="R18" s="304"/>
    </row>
    <row r="19" spans="1:18" ht="35.1" customHeight="1" x14ac:dyDescent="0.25">
      <c r="A19" s="36"/>
      <c r="B19" s="305"/>
      <c r="C19" s="77"/>
      <c r="D19" s="301"/>
      <c r="E19" s="301" t="s">
        <v>349</v>
      </c>
      <c r="F19" s="301" t="s">
        <v>362</v>
      </c>
      <c r="G19" s="306">
        <v>240</v>
      </c>
      <c r="H19" s="296"/>
      <c r="I19" s="296"/>
      <c r="J19" s="296"/>
      <c r="K19" s="296"/>
      <c r="L19" s="296"/>
      <c r="M19" s="296">
        <v>7000</v>
      </c>
      <c r="N19" s="296"/>
      <c r="O19" s="296"/>
      <c r="P19" s="296">
        <f t="shared" si="0"/>
        <v>0</v>
      </c>
      <c r="Q19" s="296">
        <f t="shared" si="1"/>
        <v>7000</v>
      </c>
      <c r="R19" s="307"/>
    </row>
    <row r="20" spans="1:18" ht="35.1" customHeight="1" x14ac:dyDescent="0.25">
      <c r="A20" s="299" t="s">
        <v>130</v>
      </c>
      <c r="B20" s="308" t="s">
        <v>363</v>
      </c>
      <c r="C20" s="53" t="s">
        <v>17</v>
      </c>
      <c r="D20" s="301" t="s">
        <v>18</v>
      </c>
      <c r="E20" s="301" t="s">
        <v>364</v>
      </c>
      <c r="F20" s="301" t="s">
        <v>365</v>
      </c>
      <c r="G20" s="301" t="s">
        <v>266</v>
      </c>
      <c r="H20" s="296">
        <v>5267.9</v>
      </c>
      <c r="I20" s="296">
        <v>4744.6000000000004</v>
      </c>
      <c r="J20" s="296">
        <v>5833</v>
      </c>
      <c r="K20" s="296">
        <v>6378.5</v>
      </c>
      <c r="L20" s="296">
        <v>8215.2000000000007</v>
      </c>
      <c r="M20" s="296">
        <v>7991.1</v>
      </c>
      <c r="N20" s="296">
        <v>9337.5</v>
      </c>
      <c r="O20" s="296">
        <v>9337.5</v>
      </c>
      <c r="P20" s="296">
        <v>9337.5</v>
      </c>
      <c r="Q20" s="296">
        <f t="shared" si="1"/>
        <v>66442.8</v>
      </c>
      <c r="R20" s="34" t="s">
        <v>366</v>
      </c>
    </row>
    <row r="21" spans="1:18" ht="35.1" customHeight="1" x14ac:dyDescent="0.25">
      <c r="A21" s="299"/>
      <c r="B21" s="308"/>
      <c r="C21" s="53"/>
      <c r="D21" s="301" t="s">
        <v>18</v>
      </c>
      <c r="E21" s="301" t="s">
        <v>364</v>
      </c>
      <c r="F21" s="301" t="s">
        <v>365</v>
      </c>
      <c r="G21" s="301" t="s">
        <v>268</v>
      </c>
      <c r="H21" s="296">
        <v>1080.8</v>
      </c>
      <c r="I21" s="296">
        <v>1020.8</v>
      </c>
      <c r="J21" s="296">
        <v>1237.7</v>
      </c>
      <c r="K21" s="296">
        <v>1529.5</v>
      </c>
      <c r="L21" s="296">
        <v>1757.5</v>
      </c>
      <c r="M21" s="296">
        <v>1484.6</v>
      </c>
      <c r="N21" s="296">
        <v>1524.6</v>
      </c>
      <c r="O21" s="296">
        <v>1524.6</v>
      </c>
      <c r="P21" s="296">
        <v>1524.6</v>
      </c>
      <c r="Q21" s="296">
        <f t="shared" si="1"/>
        <v>12684.7</v>
      </c>
      <c r="R21" s="34"/>
    </row>
    <row r="22" spans="1:18" ht="35.1" customHeight="1" x14ac:dyDescent="0.25">
      <c r="A22" s="299"/>
      <c r="B22" s="308"/>
      <c r="C22" s="53"/>
      <c r="D22" s="301" t="s">
        <v>18</v>
      </c>
      <c r="E22" s="301" t="s">
        <v>364</v>
      </c>
      <c r="F22" s="301" t="s">
        <v>367</v>
      </c>
      <c r="G22" s="301" t="s">
        <v>266</v>
      </c>
      <c r="H22" s="296">
        <v>0</v>
      </c>
      <c r="I22" s="296">
        <v>0</v>
      </c>
      <c r="J22" s="296">
        <v>187.8</v>
      </c>
      <c r="K22" s="296">
        <v>0</v>
      </c>
      <c r="L22" s="296">
        <v>0</v>
      </c>
      <c r="M22" s="296">
        <v>0</v>
      </c>
      <c r="N22" s="296">
        <v>0</v>
      </c>
      <c r="O22" s="296">
        <v>0</v>
      </c>
      <c r="P22" s="296">
        <f t="shared" si="0"/>
        <v>0</v>
      </c>
      <c r="Q22" s="296">
        <f t="shared" si="1"/>
        <v>187.8</v>
      </c>
      <c r="R22" s="34"/>
    </row>
    <row r="23" spans="1:18" ht="35.1" customHeight="1" x14ac:dyDescent="0.25">
      <c r="A23" s="299"/>
      <c r="B23" s="308"/>
      <c r="C23" s="53"/>
      <c r="D23" s="301" t="s">
        <v>18</v>
      </c>
      <c r="E23" s="301" t="s">
        <v>364</v>
      </c>
      <c r="F23" s="301" t="s">
        <v>367</v>
      </c>
      <c r="G23" s="301" t="s">
        <v>268</v>
      </c>
      <c r="H23" s="296">
        <v>0</v>
      </c>
      <c r="I23" s="296">
        <v>0</v>
      </c>
      <c r="J23" s="296">
        <v>101.5</v>
      </c>
      <c r="K23" s="296">
        <v>0</v>
      </c>
      <c r="L23" s="296">
        <v>0</v>
      </c>
      <c r="M23" s="296">
        <v>0</v>
      </c>
      <c r="N23" s="296">
        <v>0</v>
      </c>
      <c r="O23" s="296">
        <v>0</v>
      </c>
      <c r="P23" s="296">
        <f t="shared" si="0"/>
        <v>0</v>
      </c>
      <c r="Q23" s="296">
        <f t="shared" si="1"/>
        <v>101.5</v>
      </c>
      <c r="R23" s="34"/>
    </row>
    <row r="24" spans="1:18" s="85" customFormat="1" ht="62.25" customHeight="1" x14ac:dyDescent="0.25">
      <c r="A24" s="309" t="s">
        <v>133</v>
      </c>
      <c r="B24" s="310" t="s">
        <v>368</v>
      </c>
      <c r="C24" s="31" t="s">
        <v>17</v>
      </c>
      <c r="D24" s="301" t="s">
        <v>18</v>
      </c>
      <c r="E24" s="301" t="s">
        <v>349</v>
      </c>
      <c r="F24" s="301" t="s">
        <v>369</v>
      </c>
      <c r="G24" s="301" t="s">
        <v>266</v>
      </c>
      <c r="H24" s="296"/>
      <c r="I24" s="296">
        <v>694</v>
      </c>
      <c r="J24" s="296"/>
      <c r="K24" s="296"/>
      <c r="L24" s="296"/>
      <c r="M24" s="296"/>
      <c r="N24" s="296"/>
      <c r="O24" s="296"/>
      <c r="P24" s="296">
        <f t="shared" si="0"/>
        <v>0</v>
      </c>
      <c r="Q24" s="296">
        <f t="shared" si="1"/>
        <v>694</v>
      </c>
      <c r="R24" s="311"/>
    </row>
    <row r="25" spans="1:18" s="85" customFormat="1" ht="63.75" customHeight="1" x14ac:dyDescent="0.25">
      <c r="A25" s="309" t="s">
        <v>135</v>
      </c>
      <c r="B25" s="310" t="s">
        <v>370</v>
      </c>
      <c r="C25" s="31" t="s">
        <v>17</v>
      </c>
      <c r="D25" s="301" t="s">
        <v>18</v>
      </c>
      <c r="E25" s="301" t="s">
        <v>349</v>
      </c>
      <c r="F25" s="301" t="s">
        <v>371</v>
      </c>
      <c r="G25" s="301" t="s">
        <v>266</v>
      </c>
      <c r="H25" s="296">
        <v>0</v>
      </c>
      <c r="I25" s="296">
        <v>7.3</v>
      </c>
      <c r="J25" s="296"/>
      <c r="K25" s="296"/>
      <c r="L25" s="296"/>
      <c r="M25" s="296"/>
      <c r="N25" s="296"/>
      <c r="O25" s="296"/>
      <c r="P25" s="296">
        <f t="shared" si="0"/>
        <v>0</v>
      </c>
      <c r="Q25" s="296">
        <f t="shared" si="1"/>
        <v>7.3</v>
      </c>
      <c r="R25" s="311"/>
    </row>
    <row r="26" spans="1:18" ht="46.5" customHeight="1" x14ac:dyDescent="0.25">
      <c r="A26" s="309" t="s">
        <v>372</v>
      </c>
      <c r="B26" s="310" t="s">
        <v>373</v>
      </c>
      <c r="C26" s="31" t="s">
        <v>17</v>
      </c>
      <c r="D26" s="301" t="s">
        <v>18</v>
      </c>
      <c r="E26" s="301" t="s">
        <v>349</v>
      </c>
      <c r="F26" s="301" t="s">
        <v>374</v>
      </c>
      <c r="G26" s="301" t="s">
        <v>375</v>
      </c>
      <c r="H26" s="296"/>
      <c r="I26" s="296"/>
      <c r="J26" s="296">
        <v>6.8</v>
      </c>
      <c r="K26" s="296">
        <f>6.8+86.4</f>
        <v>93.2</v>
      </c>
      <c r="L26" s="296">
        <f>46.4+46.8</f>
        <v>93.199999999999989</v>
      </c>
      <c r="M26" s="296">
        <v>7.9</v>
      </c>
      <c r="N26" s="296"/>
      <c r="O26" s="296"/>
      <c r="P26" s="296">
        <f t="shared" si="0"/>
        <v>0</v>
      </c>
      <c r="Q26" s="296">
        <f t="shared" si="1"/>
        <v>201.1</v>
      </c>
      <c r="R26" s="34" t="s">
        <v>376</v>
      </c>
    </row>
    <row r="27" spans="1:18" ht="35.1" customHeight="1" x14ac:dyDescent="0.25">
      <c r="A27" s="299" t="s">
        <v>377</v>
      </c>
      <c r="B27" s="308" t="s">
        <v>378</v>
      </c>
      <c r="C27" s="34" t="s">
        <v>17</v>
      </c>
      <c r="D27" s="301" t="s">
        <v>18</v>
      </c>
      <c r="E27" s="301" t="s">
        <v>349</v>
      </c>
      <c r="F27" s="301" t="s">
        <v>374</v>
      </c>
      <c r="G27" s="301" t="s">
        <v>375</v>
      </c>
      <c r="H27" s="296"/>
      <c r="I27" s="296"/>
      <c r="J27" s="296">
        <v>16.7</v>
      </c>
      <c r="K27" s="296">
        <f>10.1+2</f>
        <v>12.1</v>
      </c>
      <c r="L27" s="296">
        <v>10.5</v>
      </c>
      <c r="M27" s="296">
        <v>1.9</v>
      </c>
      <c r="N27" s="296"/>
      <c r="O27" s="296"/>
      <c r="P27" s="296">
        <f t="shared" si="0"/>
        <v>0</v>
      </c>
      <c r="Q27" s="296">
        <f t="shared" si="1"/>
        <v>41.199999999999996</v>
      </c>
      <c r="R27" s="34"/>
    </row>
    <row r="28" spans="1:18" ht="35.1" customHeight="1" x14ac:dyDescent="0.25">
      <c r="A28" s="299"/>
      <c r="B28" s="308"/>
      <c r="C28" s="34"/>
      <c r="D28" s="301" t="s">
        <v>18</v>
      </c>
      <c r="E28" s="301" t="s">
        <v>349</v>
      </c>
      <c r="F28" s="301" t="s">
        <v>379</v>
      </c>
      <c r="G28" s="301" t="s">
        <v>268</v>
      </c>
      <c r="H28" s="296"/>
      <c r="I28" s="296"/>
      <c r="J28" s="296">
        <v>7.2</v>
      </c>
      <c r="K28" s="296"/>
      <c r="L28" s="296"/>
      <c r="M28" s="296"/>
      <c r="N28" s="296"/>
      <c r="O28" s="296"/>
      <c r="P28" s="296">
        <f t="shared" si="0"/>
        <v>0</v>
      </c>
      <c r="Q28" s="296">
        <f t="shared" ref="Q28:Q38" si="2">SUM(H28:P28)</f>
        <v>7.2</v>
      </c>
      <c r="R28" s="34"/>
    </row>
    <row r="29" spans="1:18" ht="35.1" customHeight="1" x14ac:dyDescent="0.25">
      <c r="A29" s="36"/>
      <c r="B29" s="310"/>
      <c r="C29" s="34" t="s">
        <v>17</v>
      </c>
      <c r="D29" s="301" t="s">
        <v>18</v>
      </c>
      <c r="E29" s="301" t="s">
        <v>349</v>
      </c>
      <c r="F29" s="301" t="s">
        <v>380</v>
      </c>
      <c r="G29" s="301" t="s">
        <v>266</v>
      </c>
      <c r="H29" s="296"/>
      <c r="I29" s="296"/>
      <c r="J29" s="296"/>
      <c r="K29" s="296"/>
      <c r="L29" s="296"/>
      <c r="M29" s="296"/>
      <c r="N29" s="296">
        <v>0</v>
      </c>
      <c r="O29" s="296">
        <v>1930.9</v>
      </c>
      <c r="P29" s="296">
        <v>1896.5</v>
      </c>
      <c r="Q29" s="296">
        <f t="shared" si="2"/>
        <v>3827.4</v>
      </c>
      <c r="R29" s="42" t="s">
        <v>381</v>
      </c>
    </row>
    <row r="30" spans="1:18" ht="35.1" customHeight="1" x14ac:dyDescent="0.25">
      <c r="A30" s="36"/>
      <c r="B30" s="310"/>
      <c r="C30" s="34"/>
      <c r="D30" s="301" t="s">
        <v>18</v>
      </c>
      <c r="E30" s="301" t="s">
        <v>349</v>
      </c>
      <c r="F30" s="301" t="s">
        <v>380</v>
      </c>
      <c r="G30" s="301" t="s">
        <v>268</v>
      </c>
      <c r="H30" s="296"/>
      <c r="I30" s="296"/>
      <c r="J30" s="296"/>
      <c r="K30" s="296"/>
      <c r="L30" s="296"/>
      <c r="M30" s="296"/>
      <c r="N30" s="296"/>
      <c r="O30" s="296">
        <v>1930.7</v>
      </c>
      <c r="P30" s="296">
        <v>0</v>
      </c>
      <c r="Q30" s="296">
        <f t="shared" si="2"/>
        <v>1930.7</v>
      </c>
      <c r="R30" s="77"/>
    </row>
    <row r="31" spans="1:18" ht="35.1" customHeight="1" x14ac:dyDescent="0.25">
      <c r="A31" s="36"/>
      <c r="B31" s="310"/>
      <c r="C31" s="34" t="s">
        <v>17</v>
      </c>
      <c r="D31" s="301" t="s">
        <v>18</v>
      </c>
      <c r="E31" s="301" t="s">
        <v>349</v>
      </c>
      <c r="F31" s="301" t="s">
        <v>380</v>
      </c>
      <c r="G31" s="301" t="s">
        <v>266</v>
      </c>
      <c r="H31" s="296"/>
      <c r="I31" s="296"/>
      <c r="J31" s="296"/>
      <c r="K31" s="296"/>
      <c r="L31" s="296"/>
      <c r="M31" s="296"/>
      <c r="N31" s="296"/>
      <c r="O31" s="296">
        <v>39.5</v>
      </c>
      <c r="P31" s="296">
        <v>38.799999999999997</v>
      </c>
      <c r="Q31" s="296">
        <f t="shared" si="2"/>
        <v>78.3</v>
      </c>
      <c r="R31" s="42" t="s">
        <v>382</v>
      </c>
    </row>
    <row r="32" spans="1:18" ht="35.1" customHeight="1" x14ac:dyDescent="0.25">
      <c r="A32" s="36"/>
      <c r="B32" s="310"/>
      <c r="C32" s="34"/>
      <c r="D32" s="301" t="s">
        <v>18</v>
      </c>
      <c r="E32" s="301" t="s">
        <v>349</v>
      </c>
      <c r="F32" s="301" t="s">
        <v>380</v>
      </c>
      <c r="G32" s="301" t="s">
        <v>268</v>
      </c>
      <c r="H32" s="296"/>
      <c r="I32" s="296"/>
      <c r="J32" s="296"/>
      <c r="K32" s="296"/>
      <c r="L32" s="296"/>
      <c r="M32" s="296"/>
      <c r="N32" s="296"/>
      <c r="O32" s="296">
        <v>39.5</v>
      </c>
      <c r="P32" s="296">
        <v>0</v>
      </c>
      <c r="Q32" s="296">
        <f t="shared" si="2"/>
        <v>39.5</v>
      </c>
      <c r="R32" s="77"/>
    </row>
    <row r="33" spans="1:18" ht="35.1" customHeight="1" x14ac:dyDescent="0.25">
      <c r="A33" s="36"/>
      <c r="B33" s="310"/>
      <c r="C33" s="34" t="s">
        <v>17</v>
      </c>
      <c r="D33" s="301" t="s">
        <v>18</v>
      </c>
      <c r="E33" s="301" t="s">
        <v>349</v>
      </c>
      <c r="F33" s="301" t="s">
        <v>383</v>
      </c>
      <c r="G33" s="301" t="s">
        <v>266</v>
      </c>
      <c r="H33" s="296"/>
      <c r="I33" s="296"/>
      <c r="J33" s="296"/>
      <c r="K33" s="296"/>
      <c r="L33" s="296"/>
      <c r="M33" s="296"/>
      <c r="N33" s="312">
        <v>1800</v>
      </c>
      <c r="O33" s="296">
        <v>977.1</v>
      </c>
      <c r="P33" s="296">
        <v>0</v>
      </c>
      <c r="Q33" s="296">
        <f t="shared" si="2"/>
        <v>2777.1</v>
      </c>
      <c r="R33" s="42" t="s">
        <v>384</v>
      </c>
    </row>
    <row r="34" spans="1:18" ht="35.1" customHeight="1" x14ac:dyDescent="0.25">
      <c r="A34" s="36"/>
      <c r="B34" s="310"/>
      <c r="C34" s="34"/>
      <c r="D34" s="301" t="s">
        <v>18</v>
      </c>
      <c r="E34" s="301" t="s">
        <v>349</v>
      </c>
      <c r="F34" s="301" t="s">
        <v>383</v>
      </c>
      <c r="G34" s="301" t="s">
        <v>268</v>
      </c>
      <c r="H34" s="296"/>
      <c r="I34" s="296"/>
      <c r="J34" s="296"/>
      <c r="K34" s="296"/>
      <c r="L34" s="296"/>
      <c r="M34" s="296"/>
      <c r="N34" s="296">
        <v>0</v>
      </c>
      <c r="O34" s="296">
        <v>0</v>
      </c>
      <c r="P34" s="296">
        <v>1017.9</v>
      </c>
      <c r="Q34" s="296">
        <f t="shared" si="2"/>
        <v>1017.9</v>
      </c>
      <c r="R34" s="77"/>
    </row>
    <row r="35" spans="1:18" ht="35.1" customHeight="1" x14ac:dyDescent="0.25">
      <c r="A35" s="36"/>
      <c r="B35" s="310"/>
      <c r="C35" s="34" t="s">
        <v>17</v>
      </c>
      <c r="D35" s="301" t="s">
        <v>18</v>
      </c>
      <c r="E35" s="301" t="s">
        <v>349</v>
      </c>
      <c r="F35" s="301" t="s">
        <v>383</v>
      </c>
      <c r="G35" s="301" t="s">
        <v>266</v>
      </c>
      <c r="H35" s="296"/>
      <c r="I35" s="296"/>
      <c r="J35" s="296"/>
      <c r="K35" s="296"/>
      <c r="L35" s="296"/>
      <c r="M35" s="296"/>
      <c r="N35" s="312">
        <v>90</v>
      </c>
      <c r="O35" s="296">
        <v>20</v>
      </c>
      <c r="P35" s="296">
        <v>0</v>
      </c>
      <c r="Q35" s="296">
        <f t="shared" si="2"/>
        <v>110</v>
      </c>
      <c r="R35" s="42" t="s">
        <v>385</v>
      </c>
    </row>
    <row r="36" spans="1:18" ht="35.1" customHeight="1" x14ac:dyDescent="0.25">
      <c r="A36" s="36"/>
      <c r="B36" s="310"/>
      <c r="C36" s="34"/>
      <c r="D36" s="301" t="s">
        <v>18</v>
      </c>
      <c r="E36" s="301" t="s">
        <v>349</v>
      </c>
      <c r="F36" s="301" t="s">
        <v>383</v>
      </c>
      <c r="G36" s="301" t="s">
        <v>268</v>
      </c>
      <c r="H36" s="296"/>
      <c r="I36" s="296"/>
      <c r="J36" s="296"/>
      <c r="K36" s="296"/>
      <c r="L36" s="296"/>
      <c r="M36" s="296"/>
      <c r="N36" s="296">
        <v>0</v>
      </c>
      <c r="O36" s="296">
        <v>0</v>
      </c>
      <c r="P36" s="296">
        <v>20.8</v>
      </c>
      <c r="Q36" s="296">
        <f t="shared" si="2"/>
        <v>20.8</v>
      </c>
      <c r="R36" s="77"/>
    </row>
    <row r="37" spans="1:18" ht="59.45" customHeight="1" x14ac:dyDescent="0.25">
      <c r="A37" s="36"/>
      <c r="B37" s="310"/>
      <c r="C37" s="31"/>
      <c r="D37" s="301" t="s">
        <v>18</v>
      </c>
      <c r="E37" s="301" t="s">
        <v>349</v>
      </c>
      <c r="F37" s="301" t="s">
        <v>386</v>
      </c>
      <c r="G37" s="301" t="s">
        <v>266</v>
      </c>
      <c r="H37" s="296"/>
      <c r="I37" s="296"/>
      <c r="J37" s="296"/>
      <c r="K37" s="296"/>
      <c r="L37" s="296"/>
      <c r="M37" s="296"/>
      <c r="N37" s="296">
        <f>2866.8-57.4</f>
        <v>2809.4</v>
      </c>
      <c r="O37" s="296">
        <v>0</v>
      </c>
      <c r="P37" s="296">
        <v>0</v>
      </c>
      <c r="Q37" s="296">
        <f t="shared" si="2"/>
        <v>2809.4</v>
      </c>
      <c r="R37" s="313" t="s">
        <v>384</v>
      </c>
    </row>
    <row r="38" spans="1:18" ht="78.599999999999994" customHeight="1" x14ac:dyDescent="0.25">
      <c r="A38" s="36"/>
      <c r="B38" s="310"/>
      <c r="C38" s="31"/>
      <c r="D38" s="301" t="s">
        <v>18</v>
      </c>
      <c r="E38" s="301" t="s">
        <v>349</v>
      </c>
      <c r="F38" s="301" t="s">
        <v>386</v>
      </c>
      <c r="G38" s="301" t="s">
        <v>266</v>
      </c>
      <c r="H38" s="296"/>
      <c r="I38" s="296"/>
      <c r="J38" s="296"/>
      <c r="K38" s="296"/>
      <c r="L38" s="296"/>
      <c r="M38" s="296"/>
      <c r="N38" s="296">
        <v>57.4</v>
      </c>
      <c r="O38" s="296">
        <v>0</v>
      </c>
      <c r="P38" s="296">
        <v>0</v>
      </c>
      <c r="Q38" s="296">
        <f t="shared" si="2"/>
        <v>57.4</v>
      </c>
      <c r="R38" s="314" t="s">
        <v>385</v>
      </c>
    </row>
    <row r="39" spans="1:18" ht="35.1" customHeight="1" x14ac:dyDescent="0.25">
      <c r="A39" s="315" t="s">
        <v>318</v>
      </c>
      <c r="B39" s="315"/>
      <c r="C39" s="316"/>
      <c r="D39" s="317"/>
      <c r="E39" s="317"/>
      <c r="F39" s="317"/>
      <c r="G39" s="317"/>
      <c r="H39" s="75">
        <f t="shared" ref="H39:M39" si="3">SUM(H7:H28)</f>
        <v>10161.199999999999</v>
      </c>
      <c r="I39" s="75">
        <f t="shared" si="3"/>
        <v>13094</v>
      </c>
      <c r="J39" s="75">
        <f t="shared" si="3"/>
        <v>13027.6</v>
      </c>
      <c r="K39" s="75">
        <f t="shared" si="3"/>
        <v>17311.7</v>
      </c>
      <c r="L39" s="75">
        <f t="shared" si="3"/>
        <v>20666.900000000001</v>
      </c>
      <c r="M39" s="75">
        <f t="shared" si="3"/>
        <v>26856.300000000003</v>
      </c>
      <c r="N39" s="75">
        <f>SUM(N7:N38)</f>
        <v>16784.400000000001</v>
      </c>
      <c r="O39" s="75">
        <f>SUM(O7:O38)</f>
        <v>17178.7</v>
      </c>
      <c r="P39" s="75">
        <f>SUM(P7:P38)</f>
        <v>15425.599999999999</v>
      </c>
      <c r="Q39" s="75">
        <f>SUM(Q7:Q38)</f>
        <v>150506.4</v>
      </c>
      <c r="R39" s="318"/>
    </row>
    <row r="40" spans="1:18" ht="33" customHeight="1" x14ac:dyDescent="0.25">
      <c r="A40" s="211" t="s">
        <v>328</v>
      </c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</row>
    <row r="41" spans="1:18" ht="35.1" customHeight="1" x14ac:dyDescent="0.25">
      <c r="A41" s="117" t="s">
        <v>138</v>
      </c>
      <c r="B41" s="308" t="s">
        <v>387</v>
      </c>
      <c r="C41" s="34"/>
      <c r="D41" s="31" t="s">
        <v>18</v>
      </c>
      <c r="E41" s="306" t="s">
        <v>349</v>
      </c>
      <c r="F41" s="301" t="s">
        <v>354</v>
      </c>
      <c r="G41" s="306">
        <v>110</v>
      </c>
      <c r="H41" s="296">
        <v>13238</v>
      </c>
      <c r="I41" s="296">
        <v>13739.9</v>
      </c>
      <c r="J41" s="296">
        <v>12713.2</v>
      </c>
      <c r="K41" s="296">
        <v>12251.6</v>
      </c>
      <c r="L41" s="296">
        <v>11621.6</v>
      </c>
      <c r="M41" s="296">
        <v>6639.3</v>
      </c>
      <c r="N41" s="296">
        <v>0</v>
      </c>
      <c r="O41" s="296">
        <v>0</v>
      </c>
      <c r="P41" s="296">
        <v>0</v>
      </c>
      <c r="Q41" s="296">
        <f>SUM(H41:P41)</f>
        <v>70203.600000000006</v>
      </c>
      <c r="R41" s="34" t="s">
        <v>388</v>
      </c>
    </row>
    <row r="42" spans="1:18" ht="35.1" customHeight="1" x14ac:dyDescent="0.25">
      <c r="A42" s="117"/>
      <c r="B42" s="308"/>
      <c r="C42" s="34"/>
      <c r="D42" s="31" t="s">
        <v>18</v>
      </c>
      <c r="E42" s="306" t="s">
        <v>349</v>
      </c>
      <c r="F42" s="301" t="s">
        <v>354</v>
      </c>
      <c r="G42" s="306">
        <v>240</v>
      </c>
      <c r="H42" s="296">
        <f>6496+150</f>
        <v>6646</v>
      </c>
      <c r="I42" s="296">
        <f>7475.8+89.9</f>
        <v>7565.7</v>
      </c>
      <c r="J42" s="296">
        <v>8087.8</v>
      </c>
      <c r="K42" s="296">
        <v>7359.7</v>
      </c>
      <c r="L42" s="296">
        <f>7456-L10</f>
        <v>6843.8</v>
      </c>
      <c r="M42" s="296">
        <v>3610.3</v>
      </c>
      <c r="N42" s="296">
        <v>0</v>
      </c>
      <c r="O42" s="296">
        <v>0</v>
      </c>
      <c r="P42" s="296">
        <v>0</v>
      </c>
      <c r="Q42" s="296">
        <f t="shared" ref="Q42:Q86" si="4">SUM(H42:P42)</f>
        <v>40113.300000000003</v>
      </c>
      <c r="R42" s="34"/>
    </row>
    <row r="43" spans="1:18" ht="35.1" customHeight="1" x14ac:dyDescent="0.25">
      <c r="A43" s="117"/>
      <c r="B43" s="308"/>
      <c r="C43" s="34"/>
      <c r="D43" s="31" t="s">
        <v>18</v>
      </c>
      <c r="E43" s="306" t="s">
        <v>349</v>
      </c>
      <c r="F43" s="301" t="s">
        <v>354</v>
      </c>
      <c r="G43" s="306">
        <v>611</v>
      </c>
      <c r="H43" s="296">
        <v>36650.199999999997</v>
      </c>
      <c r="I43" s="296">
        <v>39146.800000000003</v>
      </c>
      <c r="J43" s="296">
        <v>21385.4</v>
      </c>
      <c r="K43" s="296">
        <v>20376.5</v>
      </c>
      <c r="L43" s="296">
        <v>21744.3</v>
      </c>
      <c r="M43" s="296">
        <v>21733.1</v>
      </c>
      <c r="N43" s="296">
        <v>19622.900000000001</v>
      </c>
      <c r="O43" s="296">
        <v>19622.900000000001</v>
      </c>
      <c r="P43" s="296">
        <v>19622.900000000001</v>
      </c>
      <c r="Q43" s="296">
        <f t="shared" si="4"/>
        <v>219904.99999999997</v>
      </c>
      <c r="R43" s="34"/>
    </row>
    <row r="44" spans="1:18" ht="35.1" customHeight="1" x14ac:dyDescent="0.25">
      <c r="A44" s="117"/>
      <c r="B44" s="308"/>
      <c r="C44" s="34"/>
      <c r="D44" s="31">
        <v>975</v>
      </c>
      <c r="E44" s="301" t="s">
        <v>349</v>
      </c>
      <c r="F44" s="301" t="s">
        <v>354</v>
      </c>
      <c r="G44" s="306">
        <v>612</v>
      </c>
      <c r="H44" s="296">
        <v>68.5</v>
      </c>
      <c r="I44" s="296"/>
      <c r="J44" s="296">
        <v>0</v>
      </c>
      <c r="K44" s="296"/>
      <c r="L44" s="296"/>
      <c r="M44" s="296"/>
      <c r="N44" s="296"/>
      <c r="O44" s="296"/>
      <c r="P44" s="296">
        <f t="shared" ref="P44:P86" si="5">O44</f>
        <v>0</v>
      </c>
      <c r="Q44" s="296">
        <f t="shared" si="4"/>
        <v>68.5</v>
      </c>
      <c r="R44" s="34"/>
    </row>
    <row r="45" spans="1:18" ht="35.1" customHeight="1" x14ac:dyDescent="0.25">
      <c r="A45" s="117"/>
      <c r="B45" s="308"/>
      <c r="C45" s="34"/>
      <c r="D45" s="31" t="s">
        <v>18</v>
      </c>
      <c r="E45" s="306" t="s">
        <v>349</v>
      </c>
      <c r="F45" s="301" t="s">
        <v>354</v>
      </c>
      <c r="G45" s="306">
        <v>621</v>
      </c>
      <c r="H45" s="296">
        <v>16861.8</v>
      </c>
      <c r="I45" s="296">
        <v>17529.8</v>
      </c>
      <c r="J45" s="296">
        <v>8899.2000000000007</v>
      </c>
      <c r="K45" s="296">
        <v>8641.4</v>
      </c>
      <c r="L45" s="296">
        <v>9217.1</v>
      </c>
      <c r="M45" s="296">
        <v>9882.6</v>
      </c>
      <c r="N45" s="296">
        <v>9110.9</v>
      </c>
      <c r="O45" s="296">
        <v>9110.9</v>
      </c>
      <c r="P45" s="296">
        <v>9110.9</v>
      </c>
      <c r="Q45" s="296">
        <f t="shared" si="4"/>
        <v>98364.599999999991</v>
      </c>
      <c r="R45" s="34"/>
    </row>
    <row r="46" spans="1:18" ht="35.1" customHeight="1" x14ac:dyDescent="0.25">
      <c r="A46" s="117"/>
      <c r="B46" s="308"/>
      <c r="C46" s="34"/>
      <c r="D46" s="31">
        <v>975</v>
      </c>
      <c r="E46" s="301" t="s">
        <v>349</v>
      </c>
      <c r="F46" s="301" t="s">
        <v>354</v>
      </c>
      <c r="G46" s="306">
        <v>622</v>
      </c>
      <c r="H46" s="296">
        <v>150</v>
      </c>
      <c r="I46" s="296"/>
      <c r="J46" s="296"/>
      <c r="K46" s="296"/>
      <c r="L46" s="296"/>
      <c r="M46" s="296"/>
      <c r="N46" s="296"/>
      <c r="O46" s="296"/>
      <c r="P46" s="296">
        <f t="shared" si="5"/>
        <v>0</v>
      </c>
      <c r="Q46" s="296">
        <f t="shared" si="4"/>
        <v>150</v>
      </c>
      <c r="R46" s="34"/>
    </row>
    <row r="47" spans="1:18" ht="35.1" customHeight="1" x14ac:dyDescent="0.25">
      <c r="A47" s="117"/>
      <c r="B47" s="308"/>
      <c r="C47" s="34"/>
      <c r="D47" s="31">
        <v>975</v>
      </c>
      <c r="E47" s="301" t="s">
        <v>349</v>
      </c>
      <c r="F47" s="301" t="s">
        <v>354</v>
      </c>
      <c r="G47" s="306">
        <v>850</v>
      </c>
      <c r="H47" s="296">
        <v>26.5</v>
      </c>
      <c r="I47" s="296">
        <v>121.1</v>
      </c>
      <c r="J47" s="296">
        <v>14.2</v>
      </c>
      <c r="K47" s="296">
        <v>12.5</v>
      </c>
      <c r="L47" s="296">
        <v>136.1</v>
      </c>
      <c r="M47" s="296">
        <v>8.9</v>
      </c>
      <c r="N47" s="296">
        <v>0</v>
      </c>
      <c r="O47" s="296">
        <v>0</v>
      </c>
      <c r="P47" s="296">
        <v>0</v>
      </c>
      <c r="Q47" s="296">
        <f t="shared" si="4"/>
        <v>319.29999999999995</v>
      </c>
      <c r="R47" s="34"/>
    </row>
    <row r="48" spans="1:18" ht="35.1" customHeight="1" x14ac:dyDescent="0.25">
      <c r="A48" s="117"/>
      <c r="B48" s="308"/>
      <c r="C48" s="34"/>
      <c r="D48" s="31" t="s">
        <v>18</v>
      </c>
      <c r="E48" s="306" t="s">
        <v>349</v>
      </c>
      <c r="F48" s="301" t="s">
        <v>389</v>
      </c>
      <c r="G48" s="306">
        <v>110</v>
      </c>
      <c r="H48" s="296">
        <v>671.1</v>
      </c>
      <c r="I48" s="296">
        <v>882.4</v>
      </c>
      <c r="J48" s="296">
        <v>1697.2</v>
      </c>
      <c r="K48" s="296">
        <f>1447.3+437.1</f>
        <v>1884.4</v>
      </c>
      <c r="L48" s="296">
        <v>2298.1</v>
      </c>
      <c r="M48" s="296">
        <v>1906.9</v>
      </c>
      <c r="N48" s="296">
        <v>0</v>
      </c>
      <c r="O48" s="296">
        <v>0</v>
      </c>
      <c r="P48" s="296">
        <v>0</v>
      </c>
      <c r="Q48" s="296">
        <f t="shared" si="4"/>
        <v>9340.1</v>
      </c>
      <c r="R48" s="34"/>
    </row>
    <row r="49" spans="1:18" ht="35.1" customHeight="1" x14ac:dyDescent="0.25">
      <c r="A49" s="117"/>
      <c r="B49" s="308"/>
      <c r="C49" s="34"/>
      <c r="D49" s="31" t="s">
        <v>18</v>
      </c>
      <c r="E49" s="306" t="s">
        <v>349</v>
      </c>
      <c r="F49" s="301" t="s">
        <v>389</v>
      </c>
      <c r="G49" s="306">
        <v>611</v>
      </c>
      <c r="H49" s="296">
        <v>1841.5</v>
      </c>
      <c r="I49" s="296">
        <v>2844</v>
      </c>
      <c r="J49" s="296">
        <v>7162.7</v>
      </c>
      <c r="K49" s="296">
        <v>5652.6</v>
      </c>
      <c r="L49" s="296">
        <v>9203</v>
      </c>
      <c r="M49" s="296">
        <v>14852.2</v>
      </c>
      <c r="N49" s="296">
        <v>12390.6</v>
      </c>
      <c r="O49" s="296">
        <v>12390.6</v>
      </c>
      <c r="P49" s="296">
        <v>12390.6</v>
      </c>
      <c r="Q49" s="296">
        <f t="shared" si="4"/>
        <v>78727.8</v>
      </c>
      <c r="R49" s="34"/>
    </row>
    <row r="50" spans="1:18" ht="35.1" customHeight="1" x14ac:dyDescent="0.25">
      <c r="A50" s="117"/>
      <c r="B50" s="308"/>
      <c r="C50" s="34"/>
      <c r="D50" s="31">
        <v>975</v>
      </c>
      <c r="E50" s="301" t="s">
        <v>349</v>
      </c>
      <c r="F50" s="301" t="s">
        <v>389</v>
      </c>
      <c r="G50" s="306">
        <v>621</v>
      </c>
      <c r="H50" s="296"/>
      <c r="I50" s="296">
        <v>34.200000000000003</v>
      </c>
      <c r="J50" s="296">
        <v>65.400000000000006</v>
      </c>
      <c r="K50" s="296">
        <v>91.9</v>
      </c>
      <c r="L50" s="296">
        <v>172.8</v>
      </c>
      <c r="M50" s="296">
        <v>155.4</v>
      </c>
      <c r="N50" s="296">
        <v>179.7</v>
      </c>
      <c r="O50" s="296">
        <v>179.7</v>
      </c>
      <c r="P50" s="296">
        <v>179.7</v>
      </c>
      <c r="Q50" s="296">
        <f t="shared" si="4"/>
        <v>1058.8000000000002</v>
      </c>
      <c r="R50" s="34"/>
    </row>
    <row r="51" spans="1:18" ht="35.1" customHeight="1" x14ac:dyDescent="0.25">
      <c r="A51" s="117"/>
      <c r="B51" s="308"/>
      <c r="C51" s="34"/>
      <c r="D51" s="31" t="s">
        <v>18</v>
      </c>
      <c r="E51" s="306" t="s">
        <v>349</v>
      </c>
      <c r="F51" s="301" t="s">
        <v>390</v>
      </c>
      <c r="G51" s="306">
        <v>611</v>
      </c>
      <c r="H51" s="296">
        <v>946.6</v>
      </c>
      <c r="I51" s="296">
        <v>1533.9</v>
      </c>
      <c r="J51" s="296"/>
      <c r="K51" s="296"/>
      <c r="L51" s="296"/>
      <c r="M51" s="296"/>
      <c r="N51" s="296"/>
      <c r="O51" s="296"/>
      <c r="P51" s="296">
        <f t="shared" si="5"/>
        <v>0</v>
      </c>
      <c r="Q51" s="296">
        <f t="shared" si="4"/>
        <v>2480.5</v>
      </c>
      <c r="R51" s="34"/>
    </row>
    <row r="52" spans="1:18" ht="35.1" customHeight="1" x14ac:dyDescent="0.25">
      <c r="A52" s="117"/>
      <c r="B52" s="308"/>
      <c r="C52" s="34"/>
      <c r="D52" s="31" t="s">
        <v>18</v>
      </c>
      <c r="E52" s="306" t="s">
        <v>349</v>
      </c>
      <c r="F52" s="301" t="s">
        <v>391</v>
      </c>
      <c r="G52" s="306">
        <v>110</v>
      </c>
      <c r="H52" s="296">
        <v>17</v>
      </c>
      <c r="I52" s="296"/>
      <c r="J52" s="296"/>
      <c r="K52" s="296"/>
      <c r="L52" s="296"/>
      <c r="M52" s="296"/>
      <c r="N52" s="296"/>
      <c r="O52" s="296"/>
      <c r="P52" s="296">
        <f t="shared" si="5"/>
        <v>0</v>
      </c>
      <c r="Q52" s="296">
        <f t="shared" si="4"/>
        <v>17</v>
      </c>
      <c r="R52" s="34"/>
    </row>
    <row r="53" spans="1:18" ht="35.1" customHeight="1" x14ac:dyDescent="0.25">
      <c r="A53" s="117"/>
      <c r="B53" s="308"/>
      <c r="C53" s="34"/>
      <c r="D53" s="31" t="s">
        <v>18</v>
      </c>
      <c r="E53" s="306" t="s">
        <v>349</v>
      </c>
      <c r="F53" s="301" t="s">
        <v>391</v>
      </c>
      <c r="G53" s="306">
        <v>611</v>
      </c>
      <c r="H53" s="296">
        <v>20.7</v>
      </c>
      <c r="I53" s="296"/>
      <c r="J53" s="296"/>
      <c r="K53" s="296"/>
      <c r="L53" s="296"/>
      <c r="M53" s="296"/>
      <c r="N53" s="296"/>
      <c r="O53" s="296"/>
      <c r="P53" s="296">
        <f t="shared" si="5"/>
        <v>0</v>
      </c>
      <c r="Q53" s="296">
        <f t="shared" si="4"/>
        <v>20.7</v>
      </c>
      <c r="R53" s="34"/>
    </row>
    <row r="54" spans="1:18" ht="35.1" hidden="1" customHeight="1" x14ac:dyDescent="0.25">
      <c r="A54" s="117"/>
      <c r="B54" s="308"/>
      <c r="C54" s="34"/>
      <c r="D54" s="31" t="s">
        <v>18</v>
      </c>
      <c r="E54" s="306" t="s">
        <v>349</v>
      </c>
      <c r="F54" s="301" t="s">
        <v>391</v>
      </c>
      <c r="G54" s="306">
        <v>621</v>
      </c>
      <c r="H54" s="296">
        <v>0</v>
      </c>
      <c r="I54" s="296"/>
      <c r="J54" s="296"/>
      <c r="K54" s="296"/>
      <c r="L54" s="296"/>
      <c r="M54" s="296"/>
      <c r="N54" s="296"/>
      <c r="O54" s="296"/>
      <c r="P54" s="296">
        <f t="shared" si="5"/>
        <v>0</v>
      </c>
      <c r="Q54" s="296">
        <f t="shared" si="4"/>
        <v>0</v>
      </c>
      <c r="R54" s="34"/>
    </row>
    <row r="55" spans="1:18" ht="35.1" hidden="1" customHeight="1" x14ac:dyDescent="0.25">
      <c r="A55" s="117"/>
      <c r="B55" s="308"/>
      <c r="C55" s="34"/>
      <c r="D55" s="31">
        <v>975</v>
      </c>
      <c r="E55" s="301" t="s">
        <v>349</v>
      </c>
      <c r="F55" s="301" t="s">
        <v>392</v>
      </c>
      <c r="G55" s="306">
        <v>611</v>
      </c>
      <c r="H55" s="296"/>
      <c r="I55" s="296"/>
      <c r="J55" s="296">
        <v>0</v>
      </c>
      <c r="K55" s="296"/>
      <c r="L55" s="296"/>
      <c r="M55" s="296"/>
      <c r="N55" s="296"/>
      <c r="O55" s="296"/>
      <c r="P55" s="296">
        <f t="shared" si="5"/>
        <v>0</v>
      </c>
      <c r="Q55" s="296">
        <f t="shared" si="4"/>
        <v>0</v>
      </c>
      <c r="R55" s="34"/>
    </row>
    <row r="56" spans="1:18" ht="35.1" customHeight="1" x14ac:dyDescent="0.25">
      <c r="A56" s="117"/>
      <c r="B56" s="308"/>
      <c r="C56" s="34"/>
      <c r="D56" s="31">
        <v>975</v>
      </c>
      <c r="E56" s="301" t="s">
        <v>349</v>
      </c>
      <c r="F56" s="301" t="s">
        <v>393</v>
      </c>
      <c r="G56" s="306">
        <v>611</v>
      </c>
      <c r="H56" s="296"/>
      <c r="I56" s="296"/>
      <c r="J56" s="296">
        <v>69.8</v>
      </c>
      <c r="K56" s="296"/>
      <c r="L56" s="296"/>
      <c r="M56" s="296"/>
      <c r="N56" s="296"/>
      <c r="O56" s="296"/>
      <c r="P56" s="296">
        <f t="shared" si="5"/>
        <v>0</v>
      </c>
      <c r="Q56" s="296">
        <f t="shared" si="4"/>
        <v>69.8</v>
      </c>
      <c r="R56" s="34"/>
    </row>
    <row r="57" spans="1:18" ht="35.1" customHeight="1" x14ac:dyDescent="0.25">
      <c r="A57" s="117"/>
      <c r="B57" s="308"/>
      <c r="C57" s="34"/>
      <c r="D57" s="31">
        <v>975</v>
      </c>
      <c r="E57" s="301" t="s">
        <v>349</v>
      </c>
      <c r="F57" s="301" t="s">
        <v>394</v>
      </c>
      <c r="G57" s="306">
        <v>611</v>
      </c>
      <c r="H57" s="296">
        <v>50.1</v>
      </c>
      <c r="I57" s="296">
        <v>30</v>
      </c>
      <c r="J57" s="296"/>
      <c r="K57" s="296"/>
      <c r="L57" s="296"/>
      <c r="M57" s="296"/>
      <c r="N57" s="296"/>
      <c r="O57" s="296"/>
      <c r="P57" s="296">
        <f t="shared" si="5"/>
        <v>0</v>
      </c>
      <c r="Q57" s="296">
        <f t="shared" si="4"/>
        <v>80.099999999999994</v>
      </c>
      <c r="R57" s="34"/>
    </row>
    <row r="58" spans="1:18" ht="35.1" customHeight="1" x14ac:dyDescent="0.25">
      <c r="A58" s="117" t="s">
        <v>140</v>
      </c>
      <c r="B58" s="308" t="s">
        <v>395</v>
      </c>
      <c r="C58" s="34"/>
      <c r="D58" s="31">
        <v>975</v>
      </c>
      <c r="E58" s="301" t="s">
        <v>349</v>
      </c>
      <c r="F58" s="301" t="s">
        <v>396</v>
      </c>
      <c r="G58" s="319" t="s">
        <v>397</v>
      </c>
      <c r="H58" s="296">
        <v>2069.1</v>
      </c>
      <c r="I58" s="296">
        <v>2048.5</v>
      </c>
      <c r="J58" s="296">
        <v>2159.8000000000002</v>
      </c>
      <c r="K58" s="296">
        <f>1921.59+580.31</f>
        <v>2501.8999999999996</v>
      </c>
      <c r="L58" s="296">
        <v>2453.9</v>
      </c>
      <c r="M58" s="296">
        <f>1245.3+32</f>
        <v>1277.3</v>
      </c>
      <c r="N58" s="296">
        <v>0</v>
      </c>
      <c r="O58" s="296">
        <v>0</v>
      </c>
      <c r="P58" s="296">
        <v>0</v>
      </c>
      <c r="Q58" s="296">
        <f t="shared" si="4"/>
        <v>12510.499999999998</v>
      </c>
      <c r="R58" s="34"/>
    </row>
    <row r="59" spans="1:18" ht="35.1" customHeight="1" x14ac:dyDescent="0.25">
      <c r="A59" s="117"/>
      <c r="B59" s="308"/>
      <c r="C59" s="34"/>
      <c r="D59" s="31">
        <v>975</v>
      </c>
      <c r="E59" s="301" t="s">
        <v>349</v>
      </c>
      <c r="F59" s="301" t="s">
        <v>396</v>
      </c>
      <c r="G59" s="306">
        <v>244</v>
      </c>
      <c r="H59" s="296">
        <v>48</v>
      </c>
      <c r="I59" s="296">
        <v>49.5</v>
      </c>
      <c r="J59" s="296">
        <v>152</v>
      </c>
      <c r="K59" s="296">
        <v>194.7</v>
      </c>
      <c r="L59" s="296">
        <v>150.69999999999999</v>
      </c>
      <c r="M59" s="296">
        <v>117.6</v>
      </c>
      <c r="N59" s="296">
        <v>0</v>
      </c>
      <c r="O59" s="296">
        <v>0</v>
      </c>
      <c r="P59" s="296">
        <v>0</v>
      </c>
      <c r="Q59" s="296">
        <f t="shared" si="4"/>
        <v>712.5</v>
      </c>
      <c r="R59" s="34"/>
    </row>
    <row r="60" spans="1:18" ht="35.1" customHeight="1" x14ac:dyDescent="0.25">
      <c r="A60" s="117"/>
      <c r="B60" s="308"/>
      <c r="C60" s="34"/>
      <c r="D60" s="31">
        <v>975</v>
      </c>
      <c r="E60" s="301" t="s">
        <v>349</v>
      </c>
      <c r="F60" s="301" t="s">
        <v>396</v>
      </c>
      <c r="G60" s="306">
        <v>611</v>
      </c>
      <c r="H60" s="296">
        <v>69419.8</v>
      </c>
      <c r="I60" s="296">
        <v>74727.600000000006</v>
      </c>
      <c r="J60" s="296">
        <v>75371.399999999994</v>
      </c>
      <c r="K60" s="296">
        <v>82441.7</v>
      </c>
      <c r="L60" s="296">
        <v>87113.3</v>
      </c>
      <c r="M60" s="296">
        <v>84914.7</v>
      </c>
      <c r="N60" s="296">
        <v>90472.6</v>
      </c>
      <c r="O60" s="296">
        <v>90472.6</v>
      </c>
      <c r="P60" s="296">
        <v>90472.6</v>
      </c>
      <c r="Q60" s="296">
        <f t="shared" si="4"/>
        <v>745406.29999999993</v>
      </c>
      <c r="R60" s="34"/>
    </row>
    <row r="61" spans="1:18" ht="35.1" customHeight="1" x14ac:dyDescent="0.25">
      <c r="A61" s="117"/>
      <c r="B61" s="308"/>
      <c r="C61" s="34"/>
      <c r="D61" s="31">
        <v>975</v>
      </c>
      <c r="E61" s="301" t="s">
        <v>398</v>
      </c>
      <c r="F61" s="301" t="s">
        <v>396</v>
      </c>
      <c r="G61" s="306">
        <v>611</v>
      </c>
      <c r="H61" s="296"/>
      <c r="I61" s="296"/>
      <c r="J61" s="296"/>
      <c r="K61" s="296"/>
      <c r="L61" s="296"/>
      <c r="M61" s="296">
        <v>10565.4</v>
      </c>
      <c r="N61" s="296">
        <v>10775.8</v>
      </c>
      <c r="O61" s="296">
        <v>10775.8</v>
      </c>
      <c r="P61" s="296">
        <v>10775.8</v>
      </c>
      <c r="Q61" s="296">
        <f t="shared" si="4"/>
        <v>42892.799999999996</v>
      </c>
      <c r="R61" s="34"/>
    </row>
    <row r="62" spans="1:18" ht="35.1" customHeight="1" x14ac:dyDescent="0.25">
      <c r="A62" s="117"/>
      <c r="B62" s="308"/>
      <c r="C62" s="34"/>
      <c r="D62" s="31">
        <v>975</v>
      </c>
      <c r="E62" s="301" t="s">
        <v>349</v>
      </c>
      <c r="F62" s="301" t="s">
        <v>396</v>
      </c>
      <c r="G62" s="306">
        <v>612</v>
      </c>
      <c r="H62" s="296">
        <v>1060.3</v>
      </c>
      <c r="I62" s="296">
        <v>685.7</v>
      </c>
      <c r="J62" s="296">
        <v>3330.5</v>
      </c>
      <c r="K62" s="296">
        <v>4576</v>
      </c>
      <c r="L62" s="296">
        <v>4798.1000000000004</v>
      </c>
      <c r="M62" s="296">
        <v>4598.3999999999996</v>
      </c>
      <c r="N62" s="296">
        <v>0</v>
      </c>
      <c r="O62" s="296">
        <v>0</v>
      </c>
      <c r="P62" s="296">
        <v>0</v>
      </c>
      <c r="Q62" s="296">
        <f t="shared" si="4"/>
        <v>19049</v>
      </c>
      <c r="R62" s="34"/>
    </row>
    <row r="63" spans="1:18" ht="35.1" customHeight="1" x14ac:dyDescent="0.25">
      <c r="A63" s="117"/>
      <c r="B63" s="308"/>
      <c r="C63" s="34"/>
      <c r="D63" s="31">
        <v>975</v>
      </c>
      <c r="E63" s="301" t="s">
        <v>349</v>
      </c>
      <c r="F63" s="301" t="s">
        <v>396</v>
      </c>
      <c r="G63" s="306">
        <v>621</v>
      </c>
      <c r="H63" s="296">
        <v>28912.7</v>
      </c>
      <c r="I63" s="296">
        <v>29234.2</v>
      </c>
      <c r="J63" s="296">
        <v>29412</v>
      </c>
      <c r="K63" s="296">
        <v>31346.1</v>
      </c>
      <c r="L63" s="296">
        <v>32415.7</v>
      </c>
      <c r="M63" s="296">
        <v>31196.1</v>
      </c>
      <c r="N63" s="296">
        <v>30131.7</v>
      </c>
      <c r="O63" s="296">
        <v>30131.7</v>
      </c>
      <c r="P63" s="296">
        <v>30131.7</v>
      </c>
      <c r="Q63" s="296">
        <f t="shared" si="4"/>
        <v>272911.90000000002</v>
      </c>
      <c r="R63" s="34"/>
    </row>
    <row r="64" spans="1:18" ht="35.1" customHeight="1" x14ac:dyDescent="0.25">
      <c r="A64" s="117"/>
      <c r="B64" s="308"/>
      <c r="C64" s="34"/>
      <c r="D64" s="31">
        <v>975</v>
      </c>
      <c r="E64" s="301" t="s">
        <v>398</v>
      </c>
      <c r="F64" s="301" t="s">
        <v>396</v>
      </c>
      <c r="G64" s="306">
        <v>621</v>
      </c>
      <c r="H64" s="296"/>
      <c r="I64" s="296"/>
      <c r="J64" s="296"/>
      <c r="K64" s="296"/>
      <c r="L64" s="296"/>
      <c r="M64" s="296">
        <v>4913.8</v>
      </c>
      <c r="N64" s="296">
        <v>4703.3999999999996</v>
      </c>
      <c r="O64" s="296">
        <v>4703.3999999999996</v>
      </c>
      <c r="P64" s="296">
        <v>4703.3999999999996</v>
      </c>
      <c r="Q64" s="296">
        <f t="shared" si="4"/>
        <v>19024</v>
      </c>
      <c r="R64" s="34"/>
    </row>
    <row r="65" spans="1:18" ht="35.1" customHeight="1" x14ac:dyDescent="0.25">
      <c r="A65" s="117"/>
      <c r="B65" s="308"/>
      <c r="C65" s="34"/>
      <c r="D65" s="31">
        <v>975</v>
      </c>
      <c r="E65" s="301" t="s">
        <v>349</v>
      </c>
      <c r="F65" s="301" t="s">
        <v>396</v>
      </c>
      <c r="G65" s="306">
        <v>622</v>
      </c>
      <c r="H65" s="296">
        <v>348.3</v>
      </c>
      <c r="I65" s="296">
        <v>360.9</v>
      </c>
      <c r="J65" s="296">
        <v>1248.9000000000001</v>
      </c>
      <c r="K65" s="296">
        <v>1661.6</v>
      </c>
      <c r="L65" s="296">
        <v>1917.9</v>
      </c>
      <c r="M65" s="296">
        <v>1604.6</v>
      </c>
      <c r="N65" s="296">
        <v>0</v>
      </c>
      <c r="O65" s="296">
        <v>0</v>
      </c>
      <c r="P65" s="296">
        <v>0</v>
      </c>
      <c r="Q65" s="296">
        <f t="shared" si="4"/>
        <v>7142.2000000000007</v>
      </c>
      <c r="R65" s="34"/>
    </row>
    <row r="66" spans="1:18" ht="35.1" customHeight="1" x14ac:dyDescent="0.25">
      <c r="A66" s="117"/>
      <c r="B66" s="308"/>
      <c r="C66" s="34"/>
      <c r="D66" s="31">
        <v>975</v>
      </c>
      <c r="E66" s="301" t="s">
        <v>349</v>
      </c>
      <c r="F66" s="301" t="s">
        <v>396</v>
      </c>
      <c r="G66" s="306">
        <v>870</v>
      </c>
      <c r="H66" s="296"/>
      <c r="I66" s="296"/>
      <c r="J66" s="296"/>
      <c r="K66" s="296">
        <v>1355.7</v>
      </c>
      <c r="L66" s="296"/>
      <c r="M66" s="296"/>
      <c r="N66" s="296"/>
      <c r="O66" s="296"/>
      <c r="P66" s="296">
        <f t="shared" si="5"/>
        <v>0</v>
      </c>
      <c r="Q66" s="296">
        <f t="shared" si="4"/>
        <v>1355.7</v>
      </c>
      <c r="R66" s="34"/>
    </row>
    <row r="67" spans="1:18" ht="35.1" customHeight="1" x14ac:dyDescent="0.25">
      <c r="A67" s="117"/>
      <c r="B67" s="308"/>
      <c r="C67" s="34"/>
      <c r="D67" s="31">
        <v>975</v>
      </c>
      <c r="E67" s="301" t="s">
        <v>349</v>
      </c>
      <c r="F67" s="301" t="s">
        <v>399</v>
      </c>
      <c r="G67" s="306">
        <v>110</v>
      </c>
      <c r="H67" s="296">
        <v>19.7</v>
      </c>
      <c r="I67" s="296"/>
      <c r="J67" s="296"/>
      <c r="K67" s="296"/>
      <c r="L67" s="296"/>
      <c r="M67" s="296"/>
      <c r="N67" s="296"/>
      <c r="O67" s="296"/>
      <c r="P67" s="296">
        <f t="shared" si="5"/>
        <v>0</v>
      </c>
      <c r="Q67" s="296">
        <f t="shared" si="4"/>
        <v>19.7</v>
      </c>
      <c r="R67" s="34"/>
    </row>
    <row r="68" spans="1:18" ht="35.1" customHeight="1" x14ac:dyDescent="0.25">
      <c r="A68" s="117"/>
      <c r="B68" s="308"/>
      <c r="C68" s="34"/>
      <c r="D68" s="31">
        <v>975</v>
      </c>
      <c r="E68" s="301" t="s">
        <v>349</v>
      </c>
      <c r="F68" s="301" t="s">
        <v>400</v>
      </c>
      <c r="G68" s="306">
        <v>110</v>
      </c>
      <c r="H68" s="296"/>
      <c r="I68" s="296"/>
      <c r="J68" s="296">
        <v>911.7</v>
      </c>
      <c r="K68" s="296">
        <v>908.9</v>
      </c>
      <c r="L68" s="296">
        <f>724.5+218.8</f>
        <v>943.3</v>
      </c>
      <c r="M68" s="296">
        <v>456.8</v>
      </c>
      <c r="N68" s="296">
        <v>0</v>
      </c>
      <c r="O68" s="296">
        <v>0</v>
      </c>
      <c r="P68" s="296">
        <v>0</v>
      </c>
      <c r="Q68" s="296">
        <f t="shared" si="4"/>
        <v>3220.7</v>
      </c>
      <c r="R68" s="34"/>
    </row>
    <row r="69" spans="1:18" ht="35.1" customHeight="1" x14ac:dyDescent="0.25">
      <c r="A69" s="117"/>
      <c r="B69" s="308"/>
      <c r="C69" s="34"/>
      <c r="D69" s="31">
        <v>975</v>
      </c>
      <c r="E69" s="301" t="s">
        <v>349</v>
      </c>
      <c r="F69" s="301" t="s">
        <v>400</v>
      </c>
      <c r="G69" s="306">
        <v>240</v>
      </c>
      <c r="H69" s="296"/>
      <c r="I69" s="296"/>
      <c r="J69" s="296">
        <v>17.5</v>
      </c>
      <c r="K69" s="296">
        <v>20.2</v>
      </c>
      <c r="L69" s="296">
        <v>20.2</v>
      </c>
      <c r="M69" s="296">
        <v>13.9</v>
      </c>
      <c r="N69" s="296">
        <v>0</v>
      </c>
      <c r="O69" s="296">
        <v>0</v>
      </c>
      <c r="P69" s="296">
        <v>0</v>
      </c>
      <c r="Q69" s="296">
        <f t="shared" si="4"/>
        <v>71.800000000000011</v>
      </c>
      <c r="R69" s="34"/>
    </row>
    <row r="70" spans="1:18" ht="35.1" customHeight="1" x14ac:dyDescent="0.25">
      <c r="A70" s="117"/>
      <c r="B70" s="308"/>
      <c r="C70" s="34"/>
      <c r="D70" s="31">
        <v>975</v>
      </c>
      <c r="E70" s="301" t="s">
        <v>349</v>
      </c>
      <c r="F70" s="301" t="s">
        <v>400</v>
      </c>
      <c r="G70" s="306">
        <v>611</v>
      </c>
      <c r="H70" s="296"/>
      <c r="I70" s="296"/>
      <c r="J70" s="296">
        <v>19514.400000000001</v>
      </c>
      <c r="K70" s="296">
        <v>19413.400000000001</v>
      </c>
      <c r="L70" s="296">
        <v>20229.8</v>
      </c>
      <c r="M70" s="296">
        <v>22664.400000000001</v>
      </c>
      <c r="N70" s="296">
        <v>24500.5</v>
      </c>
      <c r="O70" s="296">
        <v>24500.5</v>
      </c>
      <c r="P70" s="296">
        <v>24500.5</v>
      </c>
      <c r="Q70" s="296">
        <f t="shared" si="4"/>
        <v>155323.5</v>
      </c>
      <c r="R70" s="34"/>
    </row>
    <row r="71" spans="1:18" ht="35.1" customHeight="1" x14ac:dyDescent="0.25">
      <c r="A71" s="117"/>
      <c r="B71" s="308"/>
      <c r="C71" s="34"/>
      <c r="D71" s="31">
        <v>975</v>
      </c>
      <c r="E71" s="301" t="s">
        <v>349</v>
      </c>
      <c r="F71" s="301" t="s">
        <v>400</v>
      </c>
      <c r="G71" s="306">
        <v>612</v>
      </c>
      <c r="H71" s="296"/>
      <c r="I71" s="296"/>
      <c r="J71" s="296"/>
      <c r="K71" s="296">
        <v>119</v>
      </c>
      <c r="L71" s="296">
        <v>113</v>
      </c>
      <c r="M71" s="296">
        <v>118</v>
      </c>
      <c r="N71" s="296">
        <v>0</v>
      </c>
      <c r="O71" s="296">
        <v>0</v>
      </c>
      <c r="P71" s="296">
        <v>0</v>
      </c>
      <c r="Q71" s="296">
        <f t="shared" si="4"/>
        <v>350</v>
      </c>
      <c r="R71" s="34"/>
    </row>
    <row r="72" spans="1:18" ht="35.1" customHeight="1" x14ac:dyDescent="0.25">
      <c r="A72" s="117"/>
      <c r="B72" s="308"/>
      <c r="C72" s="34"/>
      <c r="D72" s="31">
        <v>975</v>
      </c>
      <c r="E72" s="301" t="s">
        <v>349</v>
      </c>
      <c r="F72" s="301" t="s">
        <v>400</v>
      </c>
      <c r="G72" s="306">
        <v>621</v>
      </c>
      <c r="H72" s="296"/>
      <c r="I72" s="296"/>
      <c r="J72" s="296">
        <v>9019.2000000000007</v>
      </c>
      <c r="K72" s="296">
        <v>9035.1</v>
      </c>
      <c r="L72" s="296">
        <v>9369.2999999999993</v>
      </c>
      <c r="M72" s="296">
        <v>7901</v>
      </c>
      <c r="N72" s="296">
        <v>8111.6</v>
      </c>
      <c r="O72" s="296">
        <v>8111.6</v>
      </c>
      <c r="P72" s="296">
        <v>8111.6</v>
      </c>
      <c r="Q72" s="296">
        <f t="shared" si="4"/>
        <v>59659.4</v>
      </c>
      <c r="R72" s="34"/>
    </row>
    <row r="73" spans="1:18" ht="52.15" customHeight="1" x14ac:dyDescent="0.25">
      <c r="A73" s="117"/>
      <c r="B73" s="308"/>
      <c r="C73" s="34"/>
      <c r="D73" s="31">
        <v>975</v>
      </c>
      <c r="E73" s="301" t="s">
        <v>349</v>
      </c>
      <c r="F73" s="301" t="s">
        <v>401</v>
      </c>
      <c r="G73" s="306">
        <v>621</v>
      </c>
      <c r="H73" s="296"/>
      <c r="I73" s="296"/>
      <c r="J73" s="296"/>
      <c r="K73" s="296"/>
      <c r="L73" s="296">
        <v>162.80000000000001</v>
      </c>
      <c r="M73" s="296">
        <v>48.8</v>
      </c>
      <c r="N73" s="296">
        <v>2.8</v>
      </c>
      <c r="O73" s="296">
        <v>0</v>
      </c>
      <c r="P73" s="296">
        <f t="shared" si="5"/>
        <v>0</v>
      </c>
      <c r="Q73" s="296">
        <f t="shared" si="4"/>
        <v>214.40000000000003</v>
      </c>
      <c r="R73" s="34"/>
    </row>
    <row r="74" spans="1:18" ht="35.1" customHeight="1" x14ac:dyDescent="0.25">
      <c r="A74" s="117"/>
      <c r="B74" s="308"/>
      <c r="C74" s="34"/>
      <c r="D74" s="31">
        <v>975</v>
      </c>
      <c r="E74" s="301" t="s">
        <v>349</v>
      </c>
      <c r="F74" s="301" t="s">
        <v>402</v>
      </c>
      <c r="G74" s="306">
        <v>611</v>
      </c>
      <c r="H74" s="296"/>
      <c r="I74" s="296"/>
      <c r="J74" s="296"/>
      <c r="K74" s="296"/>
      <c r="L74" s="296">
        <v>329.3</v>
      </c>
      <c r="M74" s="296">
        <v>15</v>
      </c>
      <c r="N74" s="296">
        <v>1086.9000000000001</v>
      </c>
      <c r="O74" s="296">
        <v>0</v>
      </c>
      <c r="P74" s="296">
        <f t="shared" si="5"/>
        <v>0</v>
      </c>
      <c r="Q74" s="296">
        <f t="shared" si="4"/>
        <v>1431.2</v>
      </c>
      <c r="R74" s="34"/>
    </row>
    <row r="75" spans="1:18" ht="35.1" customHeight="1" x14ac:dyDescent="0.25">
      <c r="A75" s="117"/>
      <c r="B75" s="308"/>
      <c r="C75" s="34"/>
      <c r="D75" s="31">
        <v>975</v>
      </c>
      <c r="E75" s="301" t="s">
        <v>349</v>
      </c>
      <c r="F75" s="301" t="s">
        <v>403</v>
      </c>
      <c r="G75" s="306">
        <v>611</v>
      </c>
      <c r="H75" s="296"/>
      <c r="I75" s="296"/>
      <c r="J75" s="296"/>
      <c r="K75" s="296"/>
      <c r="L75" s="296"/>
      <c r="M75" s="296">
        <v>116.5</v>
      </c>
      <c r="N75" s="296"/>
      <c r="O75" s="296"/>
      <c r="P75" s="296"/>
      <c r="Q75" s="296">
        <f t="shared" si="4"/>
        <v>116.5</v>
      </c>
      <c r="R75" s="34"/>
    </row>
    <row r="76" spans="1:18" ht="35.1" customHeight="1" x14ac:dyDescent="0.25">
      <c r="A76" s="117"/>
      <c r="B76" s="308"/>
      <c r="C76" s="34"/>
      <c r="D76" s="31">
        <v>975</v>
      </c>
      <c r="E76" s="301" t="s">
        <v>349</v>
      </c>
      <c r="F76" s="301" t="s">
        <v>403</v>
      </c>
      <c r="G76" s="306">
        <v>621</v>
      </c>
      <c r="H76" s="296"/>
      <c r="I76" s="296"/>
      <c r="J76" s="296"/>
      <c r="K76" s="296"/>
      <c r="L76" s="296"/>
      <c r="M76" s="296">
        <v>3.6</v>
      </c>
      <c r="N76" s="296"/>
      <c r="O76" s="296"/>
      <c r="P76" s="296"/>
      <c r="Q76" s="296">
        <f t="shared" si="4"/>
        <v>3.6</v>
      </c>
      <c r="R76" s="34"/>
    </row>
    <row r="77" spans="1:18" ht="35.1" customHeight="1" x14ac:dyDescent="0.25">
      <c r="A77" s="117"/>
      <c r="B77" s="308"/>
      <c r="C77" s="34"/>
      <c r="D77" s="31">
        <v>975</v>
      </c>
      <c r="E77" s="301" t="s">
        <v>349</v>
      </c>
      <c r="F77" s="301" t="s">
        <v>404</v>
      </c>
      <c r="G77" s="306">
        <v>110</v>
      </c>
      <c r="H77" s="296"/>
      <c r="I77" s="296"/>
      <c r="J77" s="296"/>
      <c r="K77" s="296"/>
      <c r="L77" s="296">
        <v>460.4</v>
      </c>
      <c r="M77" s="296"/>
      <c r="N77" s="296"/>
      <c r="O77" s="296"/>
      <c r="P77" s="296">
        <f t="shared" si="5"/>
        <v>0</v>
      </c>
      <c r="Q77" s="296">
        <f t="shared" si="4"/>
        <v>460.4</v>
      </c>
      <c r="R77" s="34"/>
    </row>
    <row r="78" spans="1:18" ht="35.1" customHeight="1" x14ac:dyDescent="0.25">
      <c r="A78" s="117"/>
      <c r="B78" s="308"/>
      <c r="C78" s="34"/>
      <c r="D78" s="31">
        <v>975</v>
      </c>
      <c r="E78" s="301" t="s">
        <v>349</v>
      </c>
      <c r="F78" s="301" t="s">
        <v>400</v>
      </c>
      <c r="G78" s="306">
        <v>870</v>
      </c>
      <c r="H78" s="296"/>
      <c r="I78" s="296"/>
      <c r="J78" s="296"/>
      <c r="K78" s="296"/>
      <c r="L78" s="296"/>
      <c r="M78" s="296"/>
      <c r="N78" s="296"/>
      <c r="O78" s="296"/>
      <c r="P78" s="296">
        <f t="shared" si="5"/>
        <v>0</v>
      </c>
      <c r="Q78" s="296">
        <f t="shared" si="4"/>
        <v>0</v>
      </c>
      <c r="R78" s="34"/>
    </row>
    <row r="79" spans="1:18" ht="35.1" customHeight="1" x14ac:dyDescent="0.25">
      <c r="A79" s="117"/>
      <c r="B79" s="308"/>
      <c r="C79" s="34"/>
      <c r="D79" s="31">
        <v>975</v>
      </c>
      <c r="E79" s="301" t="s">
        <v>349</v>
      </c>
      <c r="F79" s="301" t="s">
        <v>399</v>
      </c>
      <c r="G79" s="306">
        <v>611</v>
      </c>
      <c r="H79" s="296">
        <v>77</v>
      </c>
      <c r="I79" s="296"/>
      <c r="J79" s="296"/>
      <c r="K79" s="296"/>
      <c r="L79" s="296"/>
      <c r="M79" s="296"/>
      <c r="N79" s="296"/>
      <c r="O79" s="296"/>
      <c r="P79" s="296">
        <f t="shared" si="5"/>
        <v>0</v>
      </c>
      <c r="Q79" s="296">
        <f t="shared" si="4"/>
        <v>77</v>
      </c>
      <c r="R79" s="34"/>
    </row>
    <row r="80" spans="1:18" ht="69.75" customHeight="1" x14ac:dyDescent="0.25">
      <c r="A80" s="320" t="s">
        <v>142</v>
      </c>
      <c r="B80" s="310" t="s">
        <v>405</v>
      </c>
      <c r="C80" s="31" t="s">
        <v>17</v>
      </c>
      <c r="D80" s="301" t="s">
        <v>18</v>
      </c>
      <c r="E80" s="301" t="s">
        <v>349</v>
      </c>
      <c r="F80" s="31" t="s">
        <v>15</v>
      </c>
      <c r="G80" s="31" t="s">
        <v>15</v>
      </c>
      <c r="H80" s="75">
        <v>777.6</v>
      </c>
      <c r="I80" s="75">
        <v>532.1</v>
      </c>
      <c r="J80" s="75">
        <v>1013.8</v>
      </c>
      <c r="K80" s="75">
        <v>1013.8</v>
      </c>
      <c r="L80" s="75">
        <f>201+878</f>
        <v>1079</v>
      </c>
      <c r="M80" s="75">
        <f>772.8+3490.5</f>
        <v>4263.3</v>
      </c>
      <c r="N80" s="75">
        <f>1407+5315.8</f>
        <v>6722.8</v>
      </c>
      <c r="O80" s="75">
        <f>1407+5315.8-4300</f>
        <v>2422.8000000000002</v>
      </c>
      <c r="P80" s="75">
        <f>1407+5315.8-4300</f>
        <v>2422.8000000000002</v>
      </c>
      <c r="Q80" s="296">
        <f t="shared" si="4"/>
        <v>20248</v>
      </c>
      <c r="R80" s="34"/>
    </row>
    <row r="81" spans="1:21" ht="75" hidden="1" customHeight="1" x14ac:dyDescent="0.25">
      <c r="A81" s="321" t="s">
        <v>140</v>
      </c>
      <c r="B81" s="322" t="s">
        <v>406</v>
      </c>
      <c r="C81" s="322" t="s">
        <v>17</v>
      </c>
      <c r="D81" s="323" t="s">
        <v>18</v>
      </c>
      <c r="E81" s="323" t="s">
        <v>349</v>
      </c>
      <c r="F81" s="323" t="s">
        <v>15</v>
      </c>
      <c r="G81" s="322" t="s">
        <v>15</v>
      </c>
      <c r="H81" s="324">
        <v>0</v>
      </c>
      <c r="I81" s="324">
        <v>0</v>
      </c>
      <c r="J81" s="324">
        <v>0</v>
      </c>
      <c r="K81" s="324"/>
      <c r="L81" s="324"/>
      <c r="M81" s="324"/>
      <c r="N81" s="324"/>
      <c r="O81" s="324"/>
      <c r="P81" s="296">
        <f t="shared" si="5"/>
        <v>0</v>
      </c>
      <c r="Q81" s="296">
        <f t="shared" si="4"/>
        <v>0</v>
      </c>
      <c r="R81" s="31" t="s">
        <v>407</v>
      </c>
      <c r="S81" s="56">
        <v>2</v>
      </c>
    </row>
    <row r="82" spans="1:21" ht="134.25" hidden="1" customHeight="1" x14ac:dyDescent="0.25">
      <c r="A82" s="321" t="s">
        <v>142</v>
      </c>
      <c r="B82" s="310" t="s">
        <v>408</v>
      </c>
      <c r="C82" s="31" t="s">
        <v>17</v>
      </c>
      <c r="D82" s="321" t="s">
        <v>18</v>
      </c>
      <c r="E82" s="321" t="s">
        <v>409</v>
      </c>
      <c r="F82" s="321" t="s">
        <v>15</v>
      </c>
      <c r="G82" s="31" t="s">
        <v>15</v>
      </c>
      <c r="H82" s="75">
        <v>0</v>
      </c>
      <c r="I82" s="75">
        <v>0</v>
      </c>
      <c r="J82" s="75">
        <v>0</v>
      </c>
      <c r="K82" s="75"/>
      <c r="L82" s="75"/>
      <c r="M82" s="75"/>
      <c r="N82" s="75"/>
      <c r="O82" s="75"/>
      <c r="P82" s="296">
        <f t="shared" si="5"/>
        <v>0</v>
      </c>
      <c r="Q82" s="296">
        <f t="shared" si="4"/>
        <v>0</v>
      </c>
      <c r="R82" s="31" t="s">
        <v>410</v>
      </c>
    </row>
    <row r="83" spans="1:21" ht="72.75" hidden="1" customHeight="1" x14ac:dyDescent="0.25">
      <c r="A83" s="321" t="s">
        <v>144</v>
      </c>
      <c r="B83" s="31" t="s">
        <v>411</v>
      </c>
      <c r="C83" s="31" t="s">
        <v>17</v>
      </c>
      <c r="D83" s="321" t="s">
        <v>18</v>
      </c>
      <c r="E83" s="321" t="s">
        <v>409</v>
      </c>
      <c r="F83" s="321" t="s">
        <v>15</v>
      </c>
      <c r="G83" s="31" t="s">
        <v>15</v>
      </c>
      <c r="H83" s="75">
        <v>0</v>
      </c>
      <c r="I83" s="75">
        <v>0</v>
      </c>
      <c r="J83" s="75">
        <v>0</v>
      </c>
      <c r="K83" s="324"/>
      <c r="L83" s="324"/>
      <c r="M83" s="324"/>
      <c r="N83" s="324"/>
      <c r="O83" s="324"/>
      <c r="P83" s="296">
        <f t="shared" si="5"/>
        <v>0</v>
      </c>
      <c r="Q83" s="296">
        <f t="shared" si="4"/>
        <v>0</v>
      </c>
      <c r="R83" s="325" t="s">
        <v>412</v>
      </c>
    </row>
    <row r="84" spans="1:21" ht="78" hidden="1" customHeight="1" x14ac:dyDescent="0.25">
      <c r="A84" s="326"/>
      <c r="B84" s="31" t="s">
        <v>413</v>
      </c>
      <c r="C84" s="31" t="s">
        <v>17</v>
      </c>
      <c r="D84" s="321"/>
      <c r="E84" s="321"/>
      <c r="F84" s="321"/>
      <c r="G84" s="31" t="s">
        <v>15</v>
      </c>
      <c r="H84" s="296"/>
      <c r="I84" s="296"/>
      <c r="J84" s="75"/>
      <c r="K84" s="75"/>
      <c r="L84" s="75"/>
      <c r="M84" s="75"/>
      <c r="N84" s="75"/>
      <c r="O84" s="75"/>
      <c r="P84" s="296">
        <f t="shared" si="5"/>
        <v>0</v>
      </c>
      <c r="Q84" s="296">
        <f t="shared" si="4"/>
        <v>0</v>
      </c>
      <c r="R84" s="31" t="s">
        <v>414</v>
      </c>
      <c r="S84" s="327" t="s">
        <v>415</v>
      </c>
      <c r="T84" s="328" t="s">
        <v>416</v>
      </c>
      <c r="U84" s="112" t="s">
        <v>417</v>
      </c>
    </row>
    <row r="85" spans="1:21" ht="86.25" hidden="1" customHeight="1" x14ac:dyDescent="0.25">
      <c r="A85" s="326" t="s">
        <v>146</v>
      </c>
      <c r="B85" s="31" t="s">
        <v>418</v>
      </c>
      <c r="C85" s="31" t="s">
        <v>419</v>
      </c>
      <c r="D85" s="321" t="s">
        <v>18</v>
      </c>
      <c r="E85" s="321" t="s">
        <v>349</v>
      </c>
      <c r="F85" s="321" t="s">
        <v>420</v>
      </c>
      <c r="G85" s="31">
        <v>244</v>
      </c>
      <c r="H85" s="296"/>
      <c r="I85" s="296"/>
      <c r="J85" s="75"/>
      <c r="K85" s="75"/>
      <c r="L85" s="75"/>
      <c r="M85" s="75"/>
      <c r="N85" s="75"/>
      <c r="O85" s="75"/>
      <c r="P85" s="296">
        <f t="shared" si="5"/>
        <v>0</v>
      </c>
      <c r="Q85" s="296">
        <f t="shared" si="4"/>
        <v>0</v>
      </c>
      <c r="R85" s="31" t="s">
        <v>421</v>
      </c>
      <c r="S85" s="329"/>
      <c r="T85" s="328"/>
      <c r="U85" s="112"/>
    </row>
    <row r="86" spans="1:21" ht="70.5" hidden="1" customHeight="1" x14ac:dyDescent="0.25">
      <c r="A86" s="326" t="s">
        <v>148</v>
      </c>
      <c r="B86" s="31" t="s">
        <v>422</v>
      </c>
      <c r="C86" s="31" t="s">
        <v>419</v>
      </c>
      <c r="D86" s="321" t="s">
        <v>18</v>
      </c>
      <c r="E86" s="321" t="s">
        <v>349</v>
      </c>
      <c r="F86" s="321" t="s">
        <v>15</v>
      </c>
      <c r="G86" s="31" t="s">
        <v>15</v>
      </c>
      <c r="H86" s="296">
        <v>0</v>
      </c>
      <c r="I86" s="296">
        <v>0</v>
      </c>
      <c r="J86" s="296">
        <v>0</v>
      </c>
      <c r="K86" s="296"/>
      <c r="L86" s="296"/>
      <c r="M86" s="296"/>
      <c r="N86" s="296"/>
      <c r="O86" s="296"/>
      <c r="P86" s="296">
        <f t="shared" si="5"/>
        <v>0</v>
      </c>
      <c r="Q86" s="296">
        <f t="shared" si="4"/>
        <v>0</v>
      </c>
      <c r="R86" s="31" t="s">
        <v>423</v>
      </c>
      <c r="S86" s="329"/>
      <c r="T86" s="328"/>
      <c r="U86" s="112"/>
    </row>
    <row r="87" spans="1:21" ht="21" customHeight="1" x14ac:dyDescent="0.25">
      <c r="A87" s="330" t="s">
        <v>424</v>
      </c>
      <c r="B87" s="330"/>
      <c r="C87" s="331"/>
      <c r="D87" s="331"/>
      <c r="E87" s="331"/>
      <c r="F87" s="331"/>
      <c r="G87" s="331"/>
      <c r="H87" s="75">
        <f t="shared" ref="H87:P87" si="6">SUM(H41:H86)</f>
        <v>179920.50000000003</v>
      </c>
      <c r="I87" s="75">
        <f t="shared" si="6"/>
        <v>191066.30000000002</v>
      </c>
      <c r="J87" s="75">
        <f t="shared" si="6"/>
        <v>202246.1</v>
      </c>
      <c r="K87" s="75">
        <f t="shared" si="6"/>
        <v>210858.7</v>
      </c>
      <c r="L87" s="75">
        <f t="shared" si="6"/>
        <v>222793.49999999997</v>
      </c>
      <c r="M87" s="75">
        <f t="shared" si="6"/>
        <v>233577.89999999994</v>
      </c>
      <c r="N87" s="75">
        <f t="shared" si="6"/>
        <v>217812.19999999998</v>
      </c>
      <c r="O87" s="75">
        <f t="shared" si="6"/>
        <v>212422.5</v>
      </c>
      <c r="P87" s="75">
        <f t="shared" si="6"/>
        <v>212422.5</v>
      </c>
      <c r="Q87" s="296">
        <f>SUM(H87:P87)</f>
        <v>1883120.2</v>
      </c>
      <c r="R87" s="332"/>
    </row>
    <row r="88" spans="1:21" ht="27.75" customHeight="1" x14ac:dyDescent="0.25">
      <c r="A88" s="333" t="s">
        <v>339</v>
      </c>
      <c r="B88" s="333"/>
      <c r="C88" s="333"/>
      <c r="D88" s="333"/>
      <c r="E88" s="333"/>
      <c r="F88" s="333"/>
      <c r="G88" s="333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3"/>
    </row>
    <row r="89" spans="1:21" ht="35.1" customHeight="1" x14ac:dyDescent="0.25">
      <c r="A89" s="335" t="s">
        <v>425</v>
      </c>
      <c r="B89" s="308" t="s">
        <v>426</v>
      </c>
      <c r="C89" s="53" t="s">
        <v>17</v>
      </c>
      <c r="D89" s="321" t="s">
        <v>18</v>
      </c>
      <c r="E89" s="321" t="s">
        <v>398</v>
      </c>
      <c r="F89" s="336" t="s">
        <v>427</v>
      </c>
      <c r="G89" s="333">
        <v>611</v>
      </c>
      <c r="H89" s="75">
        <v>23037.9</v>
      </c>
      <c r="I89" s="75">
        <v>23911.599999999999</v>
      </c>
      <c r="J89" s="75">
        <v>22936.7</v>
      </c>
      <c r="K89" s="75">
        <v>22825.4</v>
      </c>
      <c r="L89" s="75">
        <v>23271.9</v>
      </c>
      <c r="M89" s="75">
        <v>24149.7</v>
      </c>
      <c r="N89" s="75">
        <v>25043.3</v>
      </c>
      <c r="O89" s="75">
        <v>25043.3</v>
      </c>
      <c r="P89" s="75">
        <v>25043.3</v>
      </c>
      <c r="Q89" s="296">
        <f>SUM(H89:P89)</f>
        <v>215263.09999999998</v>
      </c>
      <c r="R89" s="34" t="s">
        <v>428</v>
      </c>
    </row>
    <row r="90" spans="1:21" ht="35.1" customHeight="1" x14ac:dyDescent="0.25">
      <c r="A90" s="335"/>
      <c r="B90" s="308"/>
      <c r="C90" s="53"/>
      <c r="D90" s="321" t="s">
        <v>18</v>
      </c>
      <c r="E90" s="321" t="s">
        <v>398</v>
      </c>
      <c r="F90" s="336" t="s">
        <v>427</v>
      </c>
      <c r="G90" s="333">
        <v>612</v>
      </c>
      <c r="H90" s="75">
        <v>228.9</v>
      </c>
      <c r="I90" s="75">
        <v>1514.5</v>
      </c>
      <c r="J90" s="75">
        <f>13390.2-J101-J104</f>
        <v>13254.2</v>
      </c>
      <c r="K90" s="75">
        <v>6851.9</v>
      </c>
      <c r="L90" s="75">
        <v>120</v>
      </c>
      <c r="M90" s="75">
        <v>14.5</v>
      </c>
      <c r="N90" s="75">
        <v>0</v>
      </c>
      <c r="O90" s="75">
        <v>0</v>
      </c>
      <c r="P90" s="75">
        <f t="shared" ref="P90:P114" si="7">O90</f>
        <v>0</v>
      </c>
      <c r="Q90" s="296">
        <f t="shared" ref="Q90:Q109" si="8">SUM(H90:P90)</f>
        <v>21984</v>
      </c>
      <c r="R90" s="34"/>
    </row>
    <row r="91" spans="1:21" ht="35.1" customHeight="1" x14ac:dyDescent="0.25">
      <c r="A91" s="335"/>
      <c r="B91" s="308"/>
      <c r="C91" s="53"/>
      <c r="D91" s="321" t="s">
        <v>18</v>
      </c>
      <c r="E91" s="321" t="s">
        <v>398</v>
      </c>
      <c r="F91" s="336" t="s">
        <v>389</v>
      </c>
      <c r="G91" s="333">
        <v>611</v>
      </c>
      <c r="H91" s="75"/>
      <c r="I91" s="75"/>
      <c r="J91" s="75"/>
      <c r="K91" s="75">
        <v>2950.8</v>
      </c>
      <c r="L91" s="75">
        <v>3915.8</v>
      </c>
      <c r="M91" s="75">
        <v>6010.2</v>
      </c>
      <c r="N91" s="75">
        <v>6148.7</v>
      </c>
      <c r="O91" s="75">
        <v>6148.7</v>
      </c>
      <c r="P91" s="75">
        <f t="shared" si="7"/>
        <v>6148.7</v>
      </c>
      <c r="Q91" s="296">
        <f t="shared" si="8"/>
        <v>31322.9</v>
      </c>
      <c r="R91" s="34"/>
    </row>
    <row r="92" spans="1:21" ht="35.1" customHeight="1" x14ac:dyDescent="0.25">
      <c r="A92" s="335"/>
      <c r="B92" s="308"/>
      <c r="C92" s="53"/>
      <c r="D92" s="321" t="s">
        <v>18</v>
      </c>
      <c r="E92" s="321" t="s">
        <v>398</v>
      </c>
      <c r="F92" s="336" t="s">
        <v>429</v>
      </c>
      <c r="G92" s="333">
        <v>611</v>
      </c>
      <c r="H92" s="75"/>
      <c r="I92" s="75"/>
      <c r="J92" s="75"/>
      <c r="K92" s="75">
        <v>111.3</v>
      </c>
      <c r="L92" s="75">
        <v>106.9</v>
      </c>
      <c r="M92" s="75">
        <v>105.5</v>
      </c>
      <c r="N92" s="75">
        <v>0</v>
      </c>
      <c r="O92" s="75">
        <v>0</v>
      </c>
      <c r="P92" s="75">
        <v>0</v>
      </c>
      <c r="Q92" s="296">
        <f t="shared" si="8"/>
        <v>323.7</v>
      </c>
      <c r="R92" s="34"/>
    </row>
    <row r="93" spans="1:21" ht="35.1" customHeight="1" x14ac:dyDescent="0.25">
      <c r="A93" s="335"/>
      <c r="B93" s="308"/>
      <c r="C93" s="53"/>
      <c r="D93" s="321" t="s">
        <v>18</v>
      </c>
      <c r="E93" s="321" t="s">
        <v>398</v>
      </c>
      <c r="F93" s="336" t="s">
        <v>430</v>
      </c>
      <c r="G93" s="333">
        <v>611</v>
      </c>
      <c r="H93" s="75">
        <v>0</v>
      </c>
      <c r="I93" s="75">
        <v>0</v>
      </c>
      <c r="J93" s="75">
        <v>0</v>
      </c>
      <c r="K93" s="75">
        <v>547.79999999999995</v>
      </c>
      <c r="L93" s="75">
        <v>0</v>
      </c>
      <c r="M93" s="75">
        <v>0</v>
      </c>
      <c r="N93" s="75">
        <v>0</v>
      </c>
      <c r="O93" s="75">
        <v>0</v>
      </c>
      <c r="P93" s="75">
        <f t="shared" si="7"/>
        <v>0</v>
      </c>
      <c r="Q93" s="296">
        <f t="shared" si="8"/>
        <v>547.79999999999995</v>
      </c>
      <c r="R93" s="34"/>
    </row>
    <row r="94" spans="1:21" ht="35.1" customHeight="1" x14ac:dyDescent="0.25">
      <c r="A94" s="335"/>
      <c r="B94" s="310"/>
      <c r="C94" s="53"/>
      <c r="D94" s="321" t="s">
        <v>18</v>
      </c>
      <c r="E94" s="321" t="s">
        <v>398</v>
      </c>
      <c r="F94" s="336" t="s">
        <v>431</v>
      </c>
      <c r="G94" s="333">
        <v>611</v>
      </c>
      <c r="H94" s="75"/>
      <c r="I94" s="75"/>
      <c r="J94" s="75"/>
      <c r="K94" s="75"/>
      <c r="L94" s="75">
        <v>1204.5</v>
      </c>
      <c r="M94" s="75">
        <v>1690.6</v>
      </c>
      <c r="N94" s="337">
        <v>1068.0999999999999</v>
      </c>
      <c r="O94" s="75">
        <v>0</v>
      </c>
      <c r="P94" s="75">
        <f t="shared" si="7"/>
        <v>0</v>
      </c>
      <c r="Q94" s="296">
        <f t="shared" si="8"/>
        <v>3963.2</v>
      </c>
      <c r="R94" s="34"/>
    </row>
    <row r="95" spans="1:21" ht="59.45" customHeight="1" x14ac:dyDescent="0.25">
      <c r="A95" s="335"/>
      <c r="B95" s="310"/>
      <c r="C95" s="53"/>
      <c r="D95" s="321" t="s">
        <v>18</v>
      </c>
      <c r="E95" s="321" t="s">
        <v>398</v>
      </c>
      <c r="F95" s="301" t="s">
        <v>402</v>
      </c>
      <c r="G95" s="333">
        <v>611</v>
      </c>
      <c r="H95" s="75"/>
      <c r="I95" s="75"/>
      <c r="J95" s="75"/>
      <c r="K95" s="75"/>
      <c r="L95" s="75">
        <v>689.2</v>
      </c>
      <c r="M95" s="75">
        <v>97.3</v>
      </c>
      <c r="N95" s="75">
        <v>589.4</v>
      </c>
      <c r="O95" s="75">
        <v>0</v>
      </c>
      <c r="P95" s="75">
        <f t="shared" si="7"/>
        <v>0</v>
      </c>
      <c r="Q95" s="296">
        <f t="shared" si="8"/>
        <v>1375.9</v>
      </c>
      <c r="R95" s="34"/>
    </row>
    <row r="96" spans="1:21" ht="35.1" customHeight="1" x14ac:dyDescent="0.25">
      <c r="A96" s="335"/>
      <c r="B96" s="310"/>
      <c r="C96" s="53"/>
      <c r="D96" s="321" t="s">
        <v>18</v>
      </c>
      <c r="E96" s="321" t="s">
        <v>398</v>
      </c>
      <c r="F96" s="336" t="s">
        <v>432</v>
      </c>
      <c r="G96" s="333">
        <v>612</v>
      </c>
      <c r="H96" s="75"/>
      <c r="I96" s="75"/>
      <c r="J96" s="75"/>
      <c r="K96" s="75"/>
      <c r="L96" s="75">
        <v>1000</v>
      </c>
      <c r="M96" s="75"/>
      <c r="N96" s="75"/>
      <c r="O96" s="75"/>
      <c r="P96" s="75">
        <f t="shared" si="7"/>
        <v>0</v>
      </c>
      <c r="Q96" s="296">
        <f t="shared" si="8"/>
        <v>1000</v>
      </c>
      <c r="R96" s="34"/>
    </row>
    <row r="97" spans="1:18" ht="35.1" customHeight="1" x14ac:dyDescent="0.25">
      <c r="A97" s="335"/>
      <c r="B97" s="310"/>
      <c r="C97" s="53"/>
      <c r="D97" s="321" t="s">
        <v>18</v>
      </c>
      <c r="E97" s="321" t="s">
        <v>398</v>
      </c>
      <c r="F97" s="336" t="s">
        <v>433</v>
      </c>
      <c r="G97" s="333">
        <v>612</v>
      </c>
      <c r="H97" s="75"/>
      <c r="I97" s="75"/>
      <c r="J97" s="75"/>
      <c r="K97" s="75"/>
      <c r="L97" s="75">
        <v>50</v>
      </c>
      <c r="M97" s="75"/>
      <c r="N97" s="75"/>
      <c r="O97" s="75"/>
      <c r="P97" s="75">
        <f t="shared" si="7"/>
        <v>0</v>
      </c>
      <c r="Q97" s="296">
        <f t="shared" si="8"/>
        <v>50</v>
      </c>
      <c r="R97" s="34"/>
    </row>
    <row r="98" spans="1:18" ht="35.1" customHeight="1" x14ac:dyDescent="0.25">
      <c r="A98" s="335"/>
      <c r="B98" s="310"/>
      <c r="C98" s="53"/>
      <c r="D98" s="321" t="s">
        <v>18</v>
      </c>
      <c r="E98" s="321" t="s">
        <v>398</v>
      </c>
      <c r="F98" s="336" t="s">
        <v>403</v>
      </c>
      <c r="G98" s="333">
        <v>611</v>
      </c>
      <c r="H98" s="75"/>
      <c r="I98" s="75"/>
      <c r="J98" s="75"/>
      <c r="K98" s="75"/>
      <c r="L98" s="75"/>
      <c r="M98" s="75">
        <v>94.7</v>
      </c>
      <c r="N98" s="75"/>
      <c r="O98" s="75"/>
      <c r="P98" s="75"/>
      <c r="Q98" s="296">
        <f t="shared" si="8"/>
        <v>94.7</v>
      </c>
      <c r="R98" s="34"/>
    </row>
    <row r="99" spans="1:18" ht="35.1" customHeight="1" x14ac:dyDescent="0.25">
      <c r="A99" s="335"/>
      <c r="B99" s="310"/>
      <c r="C99" s="53"/>
      <c r="D99" s="321" t="s">
        <v>18</v>
      </c>
      <c r="E99" s="321" t="s">
        <v>398</v>
      </c>
      <c r="F99" s="336" t="s">
        <v>434</v>
      </c>
      <c r="G99" s="333">
        <v>611</v>
      </c>
      <c r="H99" s="75"/>
      <c r="I99" s="75"/>
      <c r="J99" s="75"/>
      <c r="K99" s="75"/>
      <c r="L99" s="75"/>
      <c r="M99" s="75">
        <v>75.8</v>
      </c>
      <c r="N99" s="75"/>
      <c r="O99" s="75"/>
      <c r="P99" s="75"/>
      <c r="Q99" s="296">
        <f t="shared" si="8"/>
        <v>75.8</v>
      </c>
      <c r="R99" s="34"/>
    </row>
    <row r="100" spans="1:18" ht="51.75" customHeight="1" x14ac:dyDescent="0.25">
      <c r="A100" s="335"/>
      <c r="B100" s="310" t="s">
        <v>435</v>
      </c>
      <c r="C100" s="53"/>
      <c r="D100" s="321" t="s">
        <v>18</v>
      </c>
      <c r="E100" s="321" t="s">
        <v>398</v>
      </c>
      <c r="F100" s="321" t="s">
        <v>15</v>
      </c>
      <c r="G100" s="31" t="s">
        <v>15</v>
      </c>
      <c r="H100" s="75">
        <f>959+71.4+16.6</f>
        <v>1047</v>
      </c>
      <c r="I100" s="75">
        <v>1619.2</v>
      </c>
      <c r="J100" s="75">
        <v>1279</v>
      </c>
      <c r="K100" s="75">
        <v>1279</v>
      </c>
      <c r="L100" s="75">
        <f>2009.3+22</f>
        <v>2031.3</v>
      </c>
      <c r="M100" s="75">
        <v>1418.7</v>
      </c>
      <c r="N100" s="75">
        <v>1016.2</v>
      </c>
      <c r="O100" s="75">
        <v>1016.2</v>
      </c>
      <c r="P100" s="75">
        <v>1016.2</v>
      </c>
      <c r="Q100" s="296">
        <f t="shared" si="8"/>
        <v>11722.800000000003</v>
      </c>
      <c r="R100" s="34"/>
    </row>
    <row r="101" spans="1:18" ht="68.45" customHeight="1" x14ac:dyDescent="0.25">
      <c r="A101" s="338" t="s">
        <v>436</v>
      </c>
      <c r="B101" s="339" t="s">
        <v>437</v>
      </c>
      <c r="C101" s="340" t="s">
        <v>438</v>
      </c>
      <c r="D101" s="341" t="s">
        <v>18</v>
      </c>
      <c r="E101" s="341" t="s">
        <v>349</v>
      </c>
      <c r="F101" s="341" t="s">
        <v>427</v>
      </c>
      <c r="G101" s="342">
        <v>612</v>
      </c>
      <c r="H101" s="74"/>
      <c r="I101" s="74">
        <v>49.6</v>
      </c>
      <c r="J101" s="74">
        <v>63.5</v>
      </c>
      <c r="K101" s="343"/>
      <c r="L101" s="343"/>
      <c r="M101" s="343"/>
      <c r="N101" s="343"/>
      <c r="O101" s="343"/>
      <c r="P101" s="75">
        <f t="shared" si="7"/>
        <v>0</v>
      </c>
      <c r="Q101" s="296">
        <f t="shared" si="8"/>
        <v>113.1</v>
      </c>
      <c r="R101" s="339" t="s">
        <v>439</v>
      </c>
    </row>
    <row r="102" spans="1:18" ht="61.5" customHeight="1" x14ac:dyDescent="0.25">
      <c r="A102" s="338"/>
      <c r="B102" s="339"/>
      <c r="C102" s="340"/>
      <c r="D102" s="341" t="s">
        <v>18</v>
      </c>
      <c r="E102" s="341" t="s">
        <v>349</v>
      </c>
      <c r="F102" s="341" t="s">
        <v>427</v>
      </c>
      <c r="G102" s="342">
        <v>244</v>
      </c>
      <c r="H102" s="74">
        <v>59.6</v>
      </c>
      <c r="I102" s="74">
        <v>10</v>
      </c>
      <c r="J102" s="74">
        <v>10</v>
      </c>
      <c r="K102" s="343"/>
      <c r="L102" s="343"/>
      <c r="M102" s="343"/>
      <c r="N102" s="343"/>
      <c r="O102" s="343"/>
      <c r="P102" s="75">
        <f t="shared" si="7"/>
        <v>0</v>
      </c>
      <c r="Q102" s="296">
        <f t="shared" si="8"/>
        <v>79.599999999999994</v>
      </c>
      <c r="R102" s="339"/>
    </row>
    <row r="103" spans="1:18" ht="42.75" customHeight="1" x14ac:dyDescent="0.25">
      <c r="A103" s="344" t="s">
        <v>440</v>
      </c>
      <c r="B103" s="339" t="s">
        <v>441</v>
      </c>
      <c r="C103" s="340" t="s">
        <v>17</v>
      </c>
      <c r="D103" s="341" t="s">
        <v>18</v>
      </c>
      <c r="E103" s="341" t="s">
        <v>315</v>
      </c>
      <c r="F103" s="341" t="s">
        <v>442</v>
      </c>
      <c r="G103" s="342">
        <v>244</v>
      </c>
      <c r="H103" s="74">
        <v>31.4</v>
      </c>
      <c r="I103" s="74"/>
      <c r="J103" s="74"/>
      <c r="K103" s="75"/>
      <c r="L103" s="75"/>
      <c r="M103" s="75"/>
      <c r="N103" s="75"/>
      <c r="O103" s="75"/>
      <c r="P103" s="75">
        <f t="shared" si="7"/>
        <v>0</v>
      </c>
      <c r="Q103" s="296">
        <f t="shared" si="8"/>
        <v>31.4</v>
      </c>
      <c r="R103" s="339" t="s">
        <v>443</v>
      </c>
    </row>
    <row r="104" spans="1:18" ht="25.15" customHeight="1" x14ac:dyDescent="0.25">
      <c r="A104" s="344"/>
      <c r="B104" s="339"/>
      <c r="C104" s="340"/>
      <c r="D104" s="341" t="s">
        <v>18</v>
      </c>
      <c r="E104" s="341" t="s">
        <v>349</v>
      </c>
      <c r="F104" s="341" t="s">
        <v>427</v>
      </c>
      <c r="G104" s="342">
        <v>612</v>
      </c>
      <c r="H104" s="74">
        <v>16</v>
      </c>
      <c r="I104" s="74">
        <v>47.1</v>
      </c>
      <c r="J104" s="74">
        <v>72.5</v>
      </c>
      <c r="K104" s="343"/>
      <c r="L104" s="343"/>
      <c r="M104" s="343"/>
      <c r="N104" s="343"/>
      <c r="O104" s="343"/>
      <c r="P104" s="75">
        <f t="shared" si="7"/>
        <v>0</v>
      </c>
      <c r="Q104" s="296">
        <f t="shared" si="8"/>
        <v>135.6</v>
      </c>
      <c r="R104" s="339"/>
    </row>
    <row r="105" spans="1:18" ht="60.75" hidden="1" customHeight="1" x14ac:dyDescent="0.25">
      <c r="A105" s="345" t="s">
        <v>444</v>
      </c>
      <c r="B105" s="346" t="s">
        <v>445</v>
      </c>
      <c r="C105" s="342" t="s">
        <v>17</v>
      </c>
      <c r="D105" s="341">
        <v>975</v>
      </c>
      <c r="E105" s="341" t="s">
        <v>409</v>
      </c>
      <c r="F105" s="341" t="s">
        <v>15</v>
      </c>
      <c r="G105" s="347" t="s">
        <v>15</v>
      </c>
      <c r="H105" s="337">
        <v>0</v>
      </c>
      <c r="I105" s="337">
        <v>0</v>
      </c>
      <c r="J105" s="337">
        <v>0</v>
      </c>
      <c r="K105" s="75"/>
      <c r="L105" s="75"/>
      <c r="M105" s="75"/>
      <c r="N105" s="75"/>
      <c r="O105" s="75"/>
      <c r="P105" s="75">
        <f t="shared" si="7"/>
        <v>0</v>
      </c>
      <c r="Q105" s="296">
        <f t="shared" si="8"/>
        <v>0</v>
      </c>
      <c r="R105" s="346" t="s">
        <v>446</v>
      </c>
    </row>
    <row r="106" spans="1:18" ht="102.75" hidden="1" customHeight="1" x14ac:dyDescent="0.25">
      <c r="A106" s="345"/>
      <c r="B106" s="346"/>
      <c r="C106" s="342" t="s">
        <v>447</v>
      </c>
      <c r="D106" s="341">
        <v>964</v>
      </c>
      <c r="E106" s="341" t="s">
        <v>409</v>
      </c>
      <c r="F106" s="341" t="s">
        <v>15</v>
      </c>
      <c r="G106" s="348" t="s">
        <v>15</v>
      </c>
      <c r="H106" s="337">
        <v>0</v>
      </c>
      <c r="I106" s="337">
        <v>0</v>
      </c>
      <c r="J106" s="337">
        <v>0</v>
      </c>
      <c r="K106" s="75"/>
      <c r="L106" s="75"/>
      <c r="M106" s="75"/>
      <c r="N106" s="75"/>
      <c r="O106" s="75"/>
      <c r="P106" s="75">
        <f t="shared" si="7"/>
        <v>0</v>
      </c>
      <c r="Q106" s="296">
        <f t="shared" si="8"/>
        <v>0</v>
      </c>
      <c r="R106" s="346"/>
    </row>
    <row r="107" spans="1:18" ht="70.5" hidden="1" customHeight="1" x14ac:dyDescent="0.25">
      <c r="A107" s="345"/>
      <c r="B107" s="346"/>
      <c r="C107" s="342" t="s">
        <v>448</v>
      </c>
      <c r="D107" s="341">
        <v>956</v>
      </c>
      <c r="E107" s="341" t="s">
        <v>449</v>
      </c>
      <c r="F107" s="341" t="s">
        <v>15</v>
      </c>
      <c r="G107" s="348" t="s">
        <v>15</v>
      </c>
      <c r="H107" s="337">
        <v>0</v>
      </c>
      <c r="I107" s="337">
        <v>0</v>
      </c>
      <c r="J107" s="337">
        <v>0</v>
      </c>
      <c r="K107" s="75"/>
      <c r="L107" s="75"/>
      <c r="M107" s="75"/>
      <c r="N107" s="75"/>
      <c r="O107" s="75"/>
      <c r="P107" s="75">
        <f t="shared" si="7"/>
        <v>0</v>
      </c>
      <c r="Q107" s="296">
        <f t="shared" si="8"/>
        <v>0</v>
      </c>
      <c r="R107" s="346"/>
    </row>
    <row r="108" spans="1:18" ht="66" customHeight="1" x14ac:dyDescent="0.25">
      <c r="A108" s="349" t="s">
        <v>444</v>
      </c>
      <c r="B108" s="342" t="s">
        <v>450</v>
      </c>
      <c r="C108" s="342" t="s">
        <v>451</v>
      </c>
      <c r="D108" s="341" t="s">
        <v>18</v>
      </c>
      <c r="E108" s="341" t="s">
        <v>315</v>
      </c>
      <c r="F108" s="341" t="s">
        <v>442</v>
      </c>
      <c r="G108" s="350" t="s">
        <v>452</v>
      </c>
      <c r="H108" s="74">
        <v>114.4</v>
      </c>
      <c r="I108" s="74">
        <v>166.8</v>
      </c>
      <c r="J108" s="74">
        <v>0</v>
      </c>
      <c r="K108" s="343"/>
      <c r="L108" s="343"/>
      <c r="M108" s="343"/>
      <c r="N108" s="343"/>
      <c r="O108" s="343"/>
      <c r="P108" s="75">
        <f t="shared" si="7"/>
        <v>0</v>
      </c>
      <c r="Q108" s="296">
        <f t="shared" si="8"/>
        <v>281.20000000000005</v>
      </c>
      <c r="R108" s="342" t="s">
        <v>453</v>
      </c>
    </row>
    <row r="109" spans="1:18" ht="50.45" customHeight="1" x14ac:dyDescent="0.25">
      <c r="A109" s="349" t="s">
        <v>454</v>
      </c>
      <c r="B109" s="342" t="s">
        <v>455</v>
      </c>
      <c r="C109" s="342" t="s">
        <v>17</v>
      </c>
      <c r="D109" s="341" t="s">
        <v>18</v>
      </c>
      <c r="E109" s="341" t="s">
        <v>349</v>
      </c>
      <c r="F109" s="341" t="s">
        <v>456</v>
      </c>
      <c r="G109" s="351">
        <v>612</v>
      </c>
      <c r="H109" s="74">
        <v>5</v>
      </c>
      <c r="I109" s="74"/>
      <c r="J109" s="75"/>
      <c r="K109" s="75"/>
      <c r="L109" s="74"/>
      <c r="M109" s="75"/>
      <c r="N109" s="75"/>
      <c r="O109" s="74"/>
      <c r="P109" s="75">
        <f t="shared" si="7"/>
        <v>0</v>
      </c>
      <c r="Q109" s="296">
        <f t="shared" si="8"/>
        <v>5</v>
      </c>
      <c r="R109" s="352"/>
    </row>
    <row r="110" spans="1:18" ht="35.1" customHeight="1" x14ac:dyDescent="0.3">
      <c r="A110" s="353" t="s">
        <v>457</v>
      </c>
      <c r="B110" s="353"/>
      <c r="C110" s="354"/>
      <c r="D110" s="354"/>
      <c r="E110" s="354"/>
      <c r="F110" s="354"/>
      <c r="G110" s="354"/>
      <c r="H110" s="355">
        <f t="shared" ref="H110:M110" si="9">SUM(H89:H109)</f>
        <v>24540.200000000004</v>
      </c>
      <c r="I110" s="355">
        <f t="shared" si="9"/>
        <v>27318.799999999996</v>
      </c>
      <c r="J110" s="356">
        <f t="shared" si="9"/>
        <v>37615.9</v>
      </c>
      <c r="K110" s="356">
        <f t="shared" si="9"/>
        <v>34566.200000000004</v>
      </c>
      <c r="L110" s="356">
        <f t="shared" si="9"/>
        <v>32389.600000000002</v>
      </c>
      <c r="M110" s="356">
        <f t="shared" si="9"/>
        <v>33657</v>
      </c>
      <c r="N110" s="356">
        <f>SUM(N89:N109)</f>
        <v>33865.699999999997</v>
      </c>
      <c r="O110" s="356">
        <f>SUM(O89:O109)</f>
        <v>32208.2</v>
      </c>
      <c r="P110" s="356">
        <f>SUM(P89:P109)</f>
        <v>32208.2</v>
      </c>
      <c r="Q110" s="296">
        <f>SUM(H110:P110)</f>
        <v>288369.80000000005</v>
      </c>
      <c r="R110" s="357"/>
    </row>
    <row r="111" spans="1:18" s="360" customFormat="1" ht="35.1" customHeight="1" x14ac:dyDescent="0.3">
      <c r="A111" s="353" t="s">
        <v>458</v>
      </c>
      <c r="B111" s="353"/>
      <c r="C111" s="358"/>
      <c r="D111" s="358"/>
      <c r="E111" s="358"/>
      <c r="F111" s="358"/>
      <c r="G111" s="358"/>
      <c r="H111" s="356">
        <f t="shared" ref="H111:M111" si="10">H110+H87+H39</f>
        <v>214621.90000000005</v>
      </c>
      <c r="I111" s="356">
        <f t="shared" si="10"/>
        <v>231479.1</v>
      </c>
      <c r="J111" s="356">
        <f t="shared" si="10"/>
        <v>252889.60000000001</v>
      </c>
      <c r="K111" s="356">
        <f t="shared" si="10"/>
        <v>262736.60000000003</v>
      </c>
      <c r="L111" s="356">
        <f t="shared" si="10"/>
        <v>275850</v>
      </c>
      <c r="M111" s="356">
        <f t="shared" si="10"/>
        <v>294091.1999999999</v>
      </c>
      <c r="N111" s="356">
        <f>N110+N87+N39</f>
        <v>268462.3</v>
      </c>
      <c r="O111" s="356">
        <f>O110+O87+O39</f>
        <v>261809.40000000002</v>
      </c>
      <c r="P111" s="356">
        <f>P110+P87+P39</f>
        <v>260056.30000000002</v>
      </c>
      <c r="Q111" s="296">
        <f>SUM(H111:P111)</f>
        <v>2321996.4</v>
      </c>
      <c r="R111" s="359"/>
    </row>
    <row r="112" spans="1:18" s="360" customFormat="1" ht="35.1" customHeight="1" x14ac:dyDescent="0.3">
      <c r="A112" s="353" t="s">
        <v>320</v>
      </c>
      <c r="B112" s="353"/>
      <c r="C112" s="358"/>
      <c r="D112" s="358"/>
      <c r="E112" s="358"/>
      <c r="F112" s="358"/>
      <c r="G112" s="358"/>
      <c r="H112" s="356">
        <f>H7+H11+H12+H20+H21+H24+H26+H58+H59+H60+H62+H63+H65+H67+H68+H69+H70+H72+H78+H79</f>
        <v>109406.90000000001</v>
      </c>
      <c r="I112" s="356">
        <f>I7+I11+I12+I20+I21+I24+I26+I58+I59+I60+I62+I63+I65+I67+I68+I69+I70+I72+I78+I79</f>
        <v>113565.79999999999</v>
      </c>
      <c r="J112" s="356">
        <f>J7+J11+J12+J20+J21+J22+J23+J24+J26+J58+J59+J60+J62+J63+J65+J67+J68+J69+J70+J72+J78+J79</f>
        <v>149314.1</v>
      </c>
      <c r="K112" s="356">
        <f>K7+K11+K12+K20+K21+K24+K26+K58+K59+K60+K62+K63+K65+K67+K68+K69+K70+K71+K72+K78+K79+K66</f>
        <v>163921.20000000001</v>
      </c>
      <c r="L112" s="356">
        <f>L7+L11+L12+L20+L21+L24+L26+L58+L59+L60+L62+L63+L65+L67+L68+L69+L70+L71+L72+L78+L79+L95+L94+L77+L74+L73+L96+L17</f>
        <v>178896.09999999998</v>
      </c>
      <c r="M112" s="356">
        <f>M7+M11+M12+M20+M21+M24+M26+M58+M59+M60+M62+M63+M65+M67+M68+M69+M70+M71+M72+M78+M79+M61+M64+M94+M15+M17+M99+M95+M73+M74+M75+M76+M98</f>
        <v>189252.89999999994</v>
      </c>
      <c r="N112" s="356">
        <f>N7+N11+N12+N20+N21+N24+N26+N58+N59+N60+N62+N63+N65+N67+N68+N69+N70+N71+N72+N78+N79+N73+N74+N33+N34+N61+N64+N94+N95+N37</f>
        <v>188024.3</v>
      </c>
      <c r="O112" s="356">
        <f>O7+O11+O12+O20+O21+O24+O26+O58+O59+O60+O62+O63+O65+O67+O68+O69+O70+O71+O72+O78+O79+O73+O74+O33+O34+O61+O64+O94+O95+O29+O30</f>
        <v>185691.40000000002</v>
      </c>
      <c r="P112" s="356">
        <f>P7+P11+P12+P20+P21+P24+P26+P58+P59+P60+P62+P63+P65+P67+P68+P69+P70+P71+P72+P78+P79+P73+P74+P33+P34+P61+P64+P94+P95+P29+P30</f>
        <v>183952.1</v>
      </c>
      <c r="Q112" s="296">
        <f>SUM(H112:P112)</f>
        <v>1462024.7999999998</v>
      </c>
      <c r="R112" s="359"/>
    </row>
    <row r="113" spans="1:18" s="360" customFormat="1" ht="35.1" customHeight="1" x14ac:dyDescent="0.3">
      <c r="A113" s="353" t="s">
        <v>321</v>
      </c>
      <c r="B113" s="353"/>
      <c r="C113" s="358"/>
      <c r="D113" s="358"/>
      <c r="E113" s="358"/>
      <c r="F113" s="358"/>
      <c r="G113" s="358"/>
      <c r="H113" s="356">
        <f>H8+H9+H13+H14+H25+H27+H28+H41+H42+H43+H44+H45+H46+H47+H48+H49+H50+H51+H52+H53+H54+H55+H56+H57+H85+H89+H90+H91+H92+H93+H108+H109+H102+H103+H104+H101</f>
        <v>103390.39999999999</v>
      </c>
      <c r="I113" s="356">
        <f>I8+I9+I13+I14+I25+I27+I28+I41+I42+I43+I44+I45+I46+I47+I48+I49+I50+I51+I52+I53+I54+I55+I56+I57+I85+I89+I90+I91+I92+I93+I108+I109+I102+I103+I104+I101</f>
        <v>115762.00000000001</v>
      </c>
      <c r="J113" s="356">
        <f>J8+J9+J13+J14+J25+J27+J28+J41+J42+J43+J44+J45+J46+J47+J48+J49+J50+J51+J52+J53+J54+J55+J56+J57+J85+J89+J90+J91+J92+J93+J108+J109+J102+J103+J104+J101</f>
        <v>101282.7</v>
      </c>
      <c r="K113" s="356">
        <f>K8+K9+K13+K14+K25+K27+K28+K41+K42+K43+K44+K45+K46+K47+K48+K49+K50+K51+K52+K53+K54+K55+K56+K57+K85+K89+K90+K91+K92+K93+K108+K109+K102+K103+K104+K101+K83</f>
        <v>96522.60000000002</v>
      </c>
      <c r="L113" s="356">
        <f>L8+L9+L13+L14+L25+L27+L28+L41+L42+L43+L44+L45+L46+L47+L48+L49+L50+L51+L52+L53+L54+L55+L56+L57+L85+L89+L90+L91+L92+L93+L108+L109+L102+L103+L104+L101+L83+L18+L97+L10</f>
        <v>93843.599999999991</v>
      </c>
      <c r="M113" s="356">
        <f>M8+M9+M13+M14+M25+M27+M28+M41+M42+M43+M44+M45+M46+M47+M48+M49+M50+M51+M52+M53+M54+M55+M56+M57+M85+M89+M90+M91+M92+M93+M108+M109+M102+M103+M104+M101+M83+M16+M18+M19</f>
        <v>99156.3</v>
      </c>
      <c r="N113" s="356">
        <f>N8+N9+N13+N14+N25+N27+N28+N41+N42+N43+N44+N45+N46+N47+N48+N49+N50+N51+N52+N53+N54+N55+N56+N57+N85+N89+N90+N91+N92+N93+N108+N109+N102+N103+N104+N101+N83+N35+N36+N38</f>
        <v>72698.999999999985</v>
      </c>
      <c r="O113" s="356">
        <f>O8+O9+O13+O14+O25+O27+O28+O41+O42+O43+O44+O45+O46+O47+O48+O49+O50+O51+O52+O53+O54+O55+O56+O57+O85+O89+O90+O91+O92+O93+O108+O109+O102+O103+O104+O101+O83+O35+O36+O31+O32</f>
        <v>72679</v>
      </c>
      <c r="P113" s="356">
        <f>P8+P9+P13+P14+P25+P27+P28+P41+P42+P43+P44+P45+P46+P47+P48+P49+P50+P51+P52+P53+P54+P55+P56+P57+P85+P89+P90+P91+P92+P93+P108+P109+P102+P103+P104+P101+P83+P35+P36+P31+P32</f>
        <v>72665.2</v>
      </c>
      <c r="Q113" s="296">
        <f>SUM(H113:P113)</f>
        <v>828000.8</v>
      </c>
      <c r="R113" s="359"/>
    </row>
    <row r="114" spans="1:18" s="360" customFormat="1" ht="25.15" customHeight="1" x14ac:dyDescent="0.3">
      <c r="A114" s="353" t="s">
        <v>322</v>
      </c>
      <c r="B114" s="353"/>
      <c r="C114" s="361"/>
      <c r="D114" s="358"/>
      <c r="E114" s="358"/>
      <c r="F114" s="358"/>
      <c r="G114" s="358"/>
      <c r="H114" s="355">
        <f t="shared" ref="H114:M114" si="11">H80+H100</f>
        <v>1824.6</v>
      </c>
      <c r="I114" s="355">
        <f t="shared" si="11"/>
        <v>2151.3000000000002</v>
      </c>
      <c r="J114" s="356">
        <f t="shared" si="11"/>
        <v>2292.8000000000002</v>
      </c>
      <c r="K114" s="356">
        <f>K80+K100</f>
        <v>2292.8000000000002</v>
      </c>
      <c r="L114" s="356">
        <f>L80+L100</f>
        <v>3110.3</v>
      </c>
      <c r="M114" s="356">
        <f t="shared" si="11"/>
        <v>5682</v>
      </c>
      <c r="N114" s="356">
        <f>N80+N100</f>
        <v>7739</v>
      </c>
      <c r="O114" s="356">
        <f>O80+O100</f>
        <v>3439</v>
      </c>
      <c r="P114" s="75">
        <f t="shared" si="7"/>
        <v>3439</v>
      </c>
      <c r="Q114" s="296">
        <f>SUM(H114:P114)</f>
        <v>31970.799999999999</v>
      </c>
      <c r="R114" s="359"/>
    </row>
    <row r="115" spans="1:18" ht="26.45" customHeight="1" x14ac:dyDescent="0.3">
      <c r="A115" s="362" t="s">
        <v>459</v>
      </c>
      <c r="B115" s="362"/>
      <c r="C115" s="362"/>
      <c r="D115" s="363"/>
      <c r="E115" s="363"/>
      <c r="F115" s="363"/>
      <c r="G115" s="363"/>
      <c r="H115" s="364"/>
      <c r="I115" s="364"/>
      <c r="J115" s="364"/>
      <c r="K115" s="364"/>
      <c r="L115" s="364"/>
      <c r="M115" s="364"/>
      <c r="N115" s="364"/>
      <c r="O115" s="364"/>
      <c r="P115" s="364"/>
      <c r="Q115" s="364"/>
      <c r="R115" s="365" t="s">
        <v>34</v>
      </c>
    </row>
    <row r="116" spans="1:18" ht="59.25" customHeight="1" x14ac:dyDescent="0.25">
      <c r="A116" s="271"/>
      <c r="B116" s="366"/>
      <c r="C116" s="273"/>
      <c r="D116" s="273"/>
      <c r="E116" s="273"/>
      <c r="F116" s="273"/>
      <c r="G116" s="273"/>
      <c r="H116" s="273"/>
    </row>
    <row r="117" spans="1:18" s="131" customFormat="1" ht="24.75" customHeight="1" x14ac:dyDescent="0.25">
      <c r="A117" s="271"/>
      <c r="B117" s="366"/>
      <c r="C117" s="273"/>
      <c r="D117" s="273"/>
      <c r="E117" s="273"/>
      <c r="F117" s="273"/>
      <c r="G117" s="273"/>
      <c r="H117" s="273"/>
      <c r="I117" s="56"/>
      <c r="J117" s="56"/>
      <c r="K117" s="56"/>
      <c r="L117" s="56"/>
      <c r="M117" s="56"/>
      <c r="N117" s="56"/>
      <c r="O117" s="56"/>
      <c r="P117" s="56"/>
      <c r="Q117" s="56"/>
      <c r="R117" s="56"/>
    </row>
    <row r="118" spans="1:18" ht="20.25" customHeight="1" x14ac:dyDescent="0.25">
      <c r="A118" s="271"/>
      <c r="B118" s="366"/>
      <c r="C118" s="273"/>
      <c r="D118" s="273"/>
      <c r="E118" s="273"/>
      <c r="F118" s="273"/>
      <c r="G118" s="273"/>
      <c r="H118" s="273"/>
    </row>
    <row r="119" spans="1:18" s="264" customFormat="1" x14ac:dyDescent="0.25">
      <c r="A119" s="271"/>
      <c r="B119" s="366"/>
      <c r="C119" s="273"/>
      <c r="D119" s="273"/>
      <c r="E119" s="273"/>
      <c r="F119" s="273"/>
      <c r="G119" s="273"/>
      <c r="H119" s="273"/>
      <c r="I119" s="56"/>
      <c r="J119" s="56"/>
      <c r="K119" s="56"/>
      <c r="L119" s="56"/>
      <c r="M119" s="56"/>
      <c r="N119" s="56"/>
      <c r="O119" s="56"/>
      <c r="P119" s="56"/>
      <c r="Q119" s="56"/>
      <c r="R119" s="56"/>
    </row>
    <row r="120" spans="1:18" s="170" customFormat="1" x14ac:dyDescent="0.25">
      <c r="A120" s="271"/>
      <c r="B120" s="366"/>
      <c r="C120" s="273"/>
      <c r="D120" s="273"/>
      <c r="E120" s="273"/>
      <c r="F120" s="273"/>
      <c r="G120" s="273"/>
      <c r="H120" s="273"/>
      <c r="I120" s="56"/>
      <c r="J120" s="56"/>
      <c r="K120" s="56"/>
      <c r="L120" s="56"/>
      <c r="M120" s="56"/>
      <c r="N120" s="56"/>
      <c r="O120" s="56"/>
      <c r="P120" s="56"/>
      <c r="Q120" s="56"/>
      <c r="R120" s="56"/>
    </row>
    <row r="121" spans="1:18" x14ac:dyDescent="0.25">
      <c r="A121" s="271"/>
      <c r="B121" s="366"/>
      <c r="C121" s="273"/>
      <c r="D121" s="273"/>
      <c r="E121" s="273"/>
      <c r="F121" s="273"/>
      <c r="G121" s="273"/>
      <c r="H121" s="273"/>
    </row>
    <row r="122" spans="1:18" x14ac:dyDescent="0.25">
      <c r="A122" s="271"/>
      <c r="B122" s="366"/>
      <c r="C122" s="273"/>
      <c r="D122" s="273"/>
      <c r="E122" s="273"/>
      <c r="F122" s="273"/>
      <c r="G122" s="273"/>
      <c r="H122" s="273"/>
    </row>
    <row r="123" spans="1:18" x14ac:dyDescent="0.25">
      <c r="A123" s="271"/>
      <c r="B123" s="366"/>
      <c r="C123" s="273"/>
      <c r="D123" s="273"/>
      <c r="E123" s="273"/>
      <c r="F123" s="273"/>
      <c r="G123" s="273"/>
      <c r="H123" s="273"/>
    </row>
    <row r="124" spans="1:18" x14ac:dyDescent="0.25">
      <c r="A124" s="271"/>
      <c r="B124" s="366"/>
      <c r="C124" s="273"/>
      <c r="D124" s="273"/>
      <c r="E124" s="273"/>
      <c r="F124" s="273"/>
      <c r="G124" s="273"/>
      <c r="H124" s="273"/>
    </row>
    <row r="125" spans="1:18" x14ac:dyDescent="0.25">
      <c r="A125" s="271"/>
      <c r="B125" s="366"/>
      <c r="C125" s="273"/>
      <c r="D125" s="273"/>
      <c r="E125" s="273"/>
      <c r="F125" s="273"/>
      <c r="G125" s="273"/>
      <c r="H125" s="273"/>
    </row>
    <row r="126" spans="1:18" x14ac:dyDescent="0.25">
      <c r="A126" s="271"/>
      <c r="B126" s="366"/>
      <c r="C126" s="273"/>
      <c r="D126" s="273"/>
      <c r="E126" s="273"/>
      <c r="F126" s="273"/>
      <c r="G126" s="273"/>
      <c r="H126" s="273"/>
    </row>
    <row r="127" spans="1:18" x14ac:dyDescent="0.25">
      <c r="A127" s="271"/>
      <c r="B127" s="366"/>
      <c r="C127" s="273"/>
      <c r="D127" s="273"/>
      <c r="E127" s="273"/>
      <c r="F127" s="273"/>
      <c r="G127" s="273"/>
      <c r="H127" s="273"/>
    </row>
    <row r="128" spans="1:18" x14ac:dyDescent="0.25">
      <c r="A128" s="271"/>
      <c r="B128" s="366"/>
      <c r="C128" s="273"/>
      <c r="D128" s="273"/>
      <c r="E128" s="273"/>
      <c r="F128" s="273"/>
      <c r="G128" s="273"/>
      <c r="H128" s="273"/>
    </row>
    <row r="129" spans="1:8" x14ac:dyDescent="0.25">
      <c r="A129" s="271"/>
      <c r="B129" s="366"/>
      <c r="C129" s="273"/>
      <c r="D129" s="273"/>
      <c r="E129" s="273"/>
      <c r="F129" s="273"/>
      <c r="G129" s="273"/>
      <c r="H129" s="273"/>
    </row>
    <row r="130" spans="1:8" x14ac:dyDescent="0.25">
      <c r="A130" s="271"/>
      <c r="B130" s="366"/>
      <c r="C130" s="273"/>
      <c r="D130" s="273"/>
      <c r="E130" s="273"/>
      <c r="F130" s="273"/>
      <c r="G130" s="273"/>
      <c r="H130" s="273"/>
    </row>
    <row r="131" spans="1:8" x14ac:dyDescent="0.25">
      <c r="A131" s="271"/>
      <c r="B131" s="366"/>
      <c r="C131" s="273"/>
      <c r="D131" s="273"/>
      <c r="E131" s="273"/>
      <c r="F131" s="273"/>
      <c r="G131" s="273"/>
      <c r="H131" s="273"/>
    </row>
    <row r="132" spans="1:8" x14ac:dyDescent="0.25">
      <c r="A132" s="271"/>
      <c r="B132" s="366"/>
      <c r="C132" s="273"/>
      <c r="D132" s="273"/>
      <c r="E132" s="273"/>
      <c r="F132" s="273"/>
      <c r="G132" s="273"/>
      <c r="H132" s="273"/>
    </row>
    <row r="133" spans="1:8" x14ac:dyDescent="0.25">
      <c r="A133" s="271"/>
      <c r="B133" s="366"/>
      <c r="C133" s="273"/>
      <c r="D133" s="273"/>
      <c r="E133" s="273"/>
      <c r="F133" s="273"/>
      <c r="G133" s="273"/>
      <c r="H133" s="273"/>
    </row>
    <row r="134" spans="1:8" x14ac:dyDescent="0.25">
      <c r="A134" s="271"/>
      <c r="B134" s="366"/>
      <c r="C134" s="273"/>
      <c r="D134" s="273"/>
      <c r="E134" s="273"/>
      <c r="F134" s="273"/>
      <c r="G134" s="273"/>
      <c r="H134" s="273"/>
    </row>
    <row r="135" spans="1:8" x14ac:dyDescent="0.25">
      <c r="A135" s="271"/>
      <c r="B135" s="366"/>
      <c r="C135" s="273"/>
      <c r="D135" s="273"/>
      <c r="E135" s="273"/>
      <c r="F135" s="273"/>
      <c r="G135" s="273"/>
      <c r="H135" s="273"/>
    </row>
    <row r="136" spans="1:8" x14ac:dyDescent="0.25">
      <c r="A136" s="271"/>
      <c r="B136" s="366"/>
      <c r="C136" s="273"/>
      <c r="D136" s="273"/>
      <c r="E136" s="273"/>
      <c r="F136" s="273"/>
      <c r="G136" s="273"/>
      <c r="H136" s="273"/>
    </row>
    <row r="137" spans="1:8" x14ac:dyDescent="0.25">
      <c r="A137" s="271"/>
      <c r="B137" s="366"/>
      <c r="C137" s="273"/>
      <c r="D137" s="273"/>
      <c r="E137" s="273"/>
      <c r="F137" s="273"/>
      <c r="G137" s="273"/>
      <c r="H137" s="273"/>
    </row>
    <row r="138" spans="1:8" x14ac:dyDescent="0.25">
      <c r="A138" s="271"/>
      <c r="B138" s="366"/>
      <c r="C138" s="273"/>
      <c r="D138" s="273"/>
      <c r="E138" s="273"/>
      <c r="F138" s="273"/>
      <c r="G138" s="273"/>
      <c r="H138" s="273"/>
    </row>
    <row r="139" spans="1:8" x14ac:dyDescent="0.25">
      <c r="A139" s="271"/>
      <c r="B139" s="366"/>
      <c r="C139" s="273"/>
      <c r="D139" s="273"/>
      <c r="E139" s="273"/>
      <c r="F139" s="273"/>
      <c r="G139" s="273"/>
      <c r="H139" s="273"/>
    </row>
    <row r="140" spans="1:8" x14ac:dyDescent="0.25">
      <c r="A140" s="271"/>
      <c r="B140" s="366"/>
      <c r="C140" s="273"/>
      <c r="D140" s="273"/>
      <c r="E140" s="273"/>
      <c r="F140" s="273"/>
      <c r="G140" s="273"/>
      <c r="H140" s="273"/>
    </row>
    <row r="141" spans="1:8" x14ac:dyDescent="0.25">
      <c r="A141" s="271"/>
      <c r="B141" s="366"/>
      <c r="C141" s="273"/>
      <c r="D141" s="273"/>
      <c r="E141" s="273"/>
      <c r="F141" s="273"/>
      <c r="G141" s="273"/>
      <c r="H141" s="273"/>
    </row>
    <row r="142" spans="1:8" x14ac:dyDescent="0.25">
      <c r="A142" s="271"/>
      <c r="B142" s="366"/>
      <c r="C142" s="273"/>
      <c r="D142" s="273"/>
      <c r="E142" s="273"/>
      <c r="F142" s="273"/>
      <c r="G142" s="273"/>
      <c r="H142" s="273"/>
    </row>
    <row r="143" spans="1:8" x14ac:dyDescent="0.25">
      <c r="A143" s="271"/>
      <c r="B143" s="366"/>
      <c r="C143" s="273"/>
      <c r="D143" s="273"/>
      <c r="E143" s="273"/>
      <c r="F143" s="273"/>
      <c r="G143" s="273"/>
      <c r="H143" s="273"/>
    </row>
    <row r="144" spans="1:8" x14ac:dyDescent="0.25">
      <c r="A144" s="271"/>
      <c r="B144" s="366"/>
      <c r="C144" s="273"/>
      <c r="D144" s="273"/>
      <c r="E144" s="273"/>
      <c r="F144" s="273"/>
      <c r="G144" s="273"/>
      <c r="H144" s="273"/>
    </row>
    <row r="145" spans="1:8" x14ac:dyDescent="0.25">
      <c r="A145" s="271"/>
      <c r="B145" s="366"/>
      <c r="C145" s="273"/>
      <c r="D145" s="273"/>
      <c r="E145" s="273"/>
      <c r="F145" s="273"/>
      <c r="G145" s="273"/>
      <c r="H145" s="273"/>
    </row>
    <row r="146" spans="1:8" x14ac:dyDescent="0.25">
      <c r="A146" s="271"/>
      <c r="B146" s="366"/>
      <c r="C146" s="273"/>
      <c r="D146" s="273"/>
      <c r="E146" s="273"/>
      <c r="F146" s="273"/>
      <c r="G146" s="273"/>
      <c r="H146" s="273"/>
    </row>
    <row r="147" spans="1:8" x14ac:dyDescent="0.25">
      <c r="A147" s="271"/>
      <c r="B147" s="366"/>
      <c r="C147" s="273"/>
      <c r="D147" s="273"/>
      <c r="E147" s="273"/>
      <c r="F147" s="273"/>
      <c r="G147" s="273"/>
      <c r="H147" s="273"/>
    </row>
    <row r="148" spans="1:8" x14ac:dyDescent="0.25">
      <c r="A148" s="271"/>
      <c r="B148" s="366"/>
      <c r="C148" s="273"/>
      <c r="D148" s="273"/>
      <c r="E148" s="273"/>
      <c r="F148" s="273"/>
      <c r="G148" s="273"/>
      <c r="H148" s="273"/>
    </row>
    <row r="149" spans="1:8" x14ac:dyDescent="0.25">
      <c r="A149" s="271"/>
      <c r="B149" s="366"/>
      <c r="C149" s="273"/>
      <c r="D149" s="273"/>
      <c r="E149" s="273"/>
      <c r="F149" s="273"/>
      <c r="G149" s="273"/>
      <c r="H149" s="273"/>
    </row>
    <row r="150" spans="1:8" x14ac:dyDescent="0.25">
      <c r="A150" s="271"/>
      <c r="B150" s="366"/>
      <c r="C150" s="273"/>
      <c r="D150" s="273"/>
      <c r="E150" s="273"/>
      <c r="F150" s="273"/>
      <c r="G150" s="273"/>
      <c r="H150" s="273"/>
    </row>
    <row r="151" spans="1:8" x14ac:dyDescent="0.25">
      <c r="A151" s="271"/>
      <c r="B151" s="366"/>
      <c r="C151" s="273"/>
      <c r="D151" s="273"/>
      <c r="E151" s="273"/>
      <c r="F151" s="273"/>
      <c r="G151" s="273"/>
      <c r="H151" s="273"/>
    </row>
    <row r="152" spans="1:8" x14ac:dyDescent="0.25">
      <c r="A152" s="271"/>
      <c r="B152" s="366"/>
      <c r="C152" s="273"/>
      <c r="D152" s="273"/>
      <c r="E152" s="273"/>
      <c r="F152" s="273"/>
      <c r="G152" s="273"/>
      <c r="H152" s="273"/>
    </row>
  </sheetData>
  <mergeCells count="63">
    <mergeCell ref="A113:B113"/>
    <mergeCell ref="A114:B114"/>
    <mergeCell ref="A115:C115"/>
    <mergeCell ref="A105:A107"/>
    <mergeCell ref="B105:B107"/>
    <mergeCell ref="R105:R107"/>
    <mergeCell ref="A110:B110"/>
    <mergeCell ref="A111:B111"/>
    <mergeCell ref="A112:B112"/>
    <mergeCell ref="A101:A102"/>
    <mergeCell ref="B101:B102"/>
    <mergeCell ref="C101:C102"/>
    <mergeCell ref="R101:R102"/>
    <mergeCell ref="A103:A104"/>
    <mergeCell ref="B103:B104"/>
    <mergeCell ref="C103:C104"/>
    <mergeCell ref="R103:R104"/>
    <mergeCell ref="C58:C79"/>
    <mergeCell ref="A87:B87"/>
    <mergeCell ref="A89:A100"/>
    <mergeCell ref="B89:B93"/>
    <mergeCell ref="C89:C100"/>
    <mergeCell ref="R89:R100"/>
    <mergeCell ref="C35:C36"/>
    <mergeCell ref="R35:R36"/>
    <mergeCell ref="A39:B39"/>
    <mergeCell ref="A40:R40"/>
    <mergeCell ref="A41:A57"/>
    <mergeCell ref="B41:B57"/>
    <mergeCell ref="C41:C57"/>
    <mergeCell ref="R41:R80"/>
    <mergeCell ref="A58:A79"/>
    <mergeCell ref="B58:B79"/>
    <mergeCell ref="C29:C30"/>
    <mergeCell ref="R29:R30"/>
    <mergeCell ref="C31:C32"/>
    <mergeCell ref="R31:R32"/>
    <mergeCell ref="C33:C34"/>
    <mergeCell ref="R33:R34"/>
    <mergeCell ref="A20:A23"/>
    <mergeCell ref="B20:B23"/>
    <mergeCell ref="C20:C23"/>
    <mergeCell ref="R20:R23"/>
    <mergeCell ref="R24:R25"/>
    <mergeCell ref="R26:R28"/>
    <mergeCell ref="A27:A28"/>
    <mergeCell ref="B27:B28"/>
    <mergeCell ref="C27:C28"/>
    <mergeCell ref="A5:R5"/>
    <mergeCell ref="A6:R6"/>
    <mergeCell ref="A8:A14"/>
    <mergeCell ref="B8:B19"/>
    <mergeCell ref="C8:C19"/>
    <mergeCell ref="R8:R19"/>
    <mergeCell ref="I1:J1"/>
    <mergeCell ref="O1:R1"/>
    <mergeCell ref="A2:Q2"/>
    <mergeCell ref="A3:A4"/>
    <mergeCell ref="B3:B4"/>
    <mergeCell ref="C3:C4"/>
    <mergeCell ref="D3:G3"/>
    <mergeCell ref="H3:Q3"/>
    <mergeCell ref="R3:R4"/>
  </mergeCells>
  <pageMargins left="0.51181102362204722" right="0.39370078740157483" top="0.55118110236220474" bottom="0.35433070866141736" header="0.31496062992125984" footer="0.31496062992125984"/>
  <pageSetup paperSize="9" scale="45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21</vt:i4>
      </vt:variant>
    </vt:vector>
  </HeadingPairs>
  <TitlesOfParts>
    <vt:vector size="35" baseType="lpstr">
      <vt:lpstr>Прил 1 к МП</vt:lpstr>
      <vt:lpstr>Прил 2 к МП</vt:lpstr>
      <vt:lpstr>Прил 3 к МП</vt:lpstr>
      <vt:lpstr>Прил 1 к пасп МП</vt:lpstr>
      <vt:lpstr>Прил 2 к пасп МП</vt:lpstr>
      <vt:lpstr>Прил 1 к пасп пп 1</vt:lpstr>
      <vt:lpstr>Прил 2 к пасп пп 1</vt:lpstr>
      <vt:lpstr>Прил 1 к пасп пп 2</vt:lpstr>
      <vt:lpstr>Прил 2  к пасп пп 2</vt:lpstr>
      <vt:lpstr>Прил 1 к пасп пп 3</vt:lpstr>
      <vt:lpstr>Прил 2 к пасп пп 3</vt:lpstr>
      <vt:lpstr>Прил 1 к пасп пп 4</vt:lpstr>
      <vt:lpstr>Прил 2 к пасп пп 4</vt:lpstr>
      <vt:lpstr>Лист1</vt:lpstr>
      <vt:lpstr>'Прил 1 к пасп МП'!Заголовки_для_печати</vt:lpstr>
      <vt:lpstr>'Прил 1 к пасп пп 1'!Заголовки_для_печати</vt:lpstr>
      <vt:lpstr>'Прил 1 к пасп пп 2'!Заголовки_для_печати</vt:lpstr>
      <vt:lpstr>'Прил 2  к пасп пп 2'!Заголовки_для_печати</vt:lpstr>
      <vt:lpstr>'Прил 2 к МП'!Заголовки_для_печати</vt:lpstr>
      <vt:lpstr>'Прил 2 к пасп МП'!Заголовки_для_печати</vt:lpstr>
      <vt:lpstr>'Прил 2 к пасп пп 1'!Заголовки_для_печати</vt:lpstr>
      <vt:lpstr>'Прил 2 к пасп пп 3'!Заголовки_для_печати</vt:lpstr>
      <vt:lpstr>'Прил 2 к пасп пп 4'!Заголовки_для_печати</vt:lpstr>
      <vt:lpstr>'Прил 3 к МП'!Заголовки_для_печати</vt:lpstr>
      <vt:lpstr>'Прил 1 к пасп МП'!Область_печати</vt:lpstr>
      <vt:lpstr>'Прил 1 к пасп пп 1'!Область_печати</vt:lpstr>
      <vt:lpstr>'Прил 1 к пасп пп 2'!Область_печати</vt:lpstr>
      <vt:lpstr>'Прил 1 к пасп пп 3'!Область_печати</vt:lpstr>
      <vt:lpstr>'Прил 1 к пасп пп 4'!Область_печати</vt:lpstr>
      <vt:lpstr>'Прил 2  к пасп пп 2'!Область_печати</vt:lpstr>
      <vt:lpstr>'Прил 2 к МП'!Область_печати</vt:lpstr>
      <vt:lpstr>'Прил 2 к пасп МП'!Область_печати</vt:lpstr>
      <vt:lpstr>'Прил 2 к пасп пп 3'!Область_печати</vt:lpstr>
      <vt:lpstr>'Прил 2 к пасп пп 4'!Область_печати</vt:lpstr>
      <vt:lpstr>'Прил 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2020-03-12T01:43:44Z</dcterms:modified>
</cp:coreProperties>
</file>