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798" firstSheet="2" activeTab="2"/>
  </bookViews>
  <sheets>
    <sheet name="Прил №1 к Паспорту ГП" sheetId="1" r:id="rId1"/>
    <sheet name="Прил №2 к Паспорту ГП" sheetId="2" r:id="rId2"/>
    <sheet name="Мероприятия пп 2" sheetId="3" r:id="rId3"/>
  </sheets>
  <definedNames>
    <definedName name="Z_2166B299_1DBB_4BE8_98C9_E9EFB21DCA26_.wvu.FilterData" localSheetId="2" hidden="1">'Мероприятия пп 2'!$A$4:$W$153</definedName>
    <definedName name="Z_2715DACA_7FC2_4162_875B_92B3FB82D8B1_.wvu.FilterData" localSheetId="2" hidden="1">'Мероприятия пп 2'!$A$4:$W$153</definedName>
    <definedName name="Z_29BFB567_1C85_481C_A8AF_8210D8E0792F_.wvu.FilterData" localSheetId="2" hidden="1">'Мероприятия пп 2'!$A$4:$W$153</definedName>
    <definedName name="Z_4767DD30_F6FB_4FF0_A429_8866A8232500_.wvu.Cols" localSheetId="0" hidden="1">'Прил №1 к Паспорту ГП'!$F:$F</definedName>
    <definedName name="Z_4767DD30_F6FB_4FF0_A429_8866A8232500_.wvu.Cols" localSheetId="1" hidden="1">'Прил №2 к Паспорту ГП'!$D:$E</definedName>
    <definedName name="Z_4767DD30_F6FB_4FF0_A429_8866A8232500_.wvu.FilterData" localSheetId="2" hidden="1">'Мероприятия пп 2'!$A$4:$W$153</definedName>
    <definedName name="Z_4767DD30_F6FB_4FF0_A429_8866A8232500_.wvu.PrintArea" localSheetId="2" hidden="1">'Мероприятия пп 2'!$A$1:$T$150</definedName>
    <definedName name="Z_4767DD30_F6FB_4FF0_A429_8866A8232500_.wvu.PrintArea" localSheetId="0" hidden="1">'Прил №1 к Паспорту ГП'!$A$1:$K$62</definedName>
    <definedName name="Z_4767DD30_F6FB_4FF0_A429_8866A8232500_.wvu.PrintArea" localSheetId="1" hidden="1">'Прил №2 к Паспорту ГП'!$A$1:$Q$11</definedName>
    <definedName name="Z_4767DD30_F6FB_4FF0_A429_8866A8232500_.wvu.PrintTitles" localSheetId="2" hidden="1">'Мероприятия пп 2'!$3:$4</definedName>
    <definedName name="Z_4767DD30_F6FB_4FF0_A429_8866A8232500_.wvu.PrintTitles" localSheetId="0" hidden="1">'Прил №1 к Паспорту ГП'!$3:$5</definedName>
    <definedName name="Z_4767DD30_F6FB_4FF0_A429_8866A8232500_.wvu.PrintTitles" localSheetId="1" hidden="1">'Прил №2 к Паспорту ГП'!$3:$4</definedName>
    <definedName name="Z_4767DD30_F6FB_4FF0_A429_8866A8232500_.wvu.Rows" localSheetId="2" hidden="1">'Мероприятия пп 2'!#REF!,'Мероприятия пп 2'!#REF!,'Мероприятия пп 2'!#REF!,'Мероприятия пп 2'!$109:$109,'Мероприятия пп 2'!#REF!,'Мероприятия пп 2'!#REF!,'Мероприятия пп 2'!#REF!,'Мероприятия пп 2'!#REF!,'Мероприятия пп 2'!#REF!</definedName>
    <definedName name="Z_484BD7FD_1D3D_4528_954E_A98D5B59AC9C_.wvu.FilterData" localSheetId="2" hidden="1">'Мероприятия пп 2'!$A$4:$W$153</definedName>
    <definedName name="Z_7C917F30_361A_4C86_9002_2134EAE2E3CF_.wvu.FilterData" localSheetId="2" hidden="1">'Мероприятия пп 2'!$A$4:$W$153</definedName>
    <definedName name="Z_7C917F30_361A_4C86_9002_2134EAE2E3CF_.wvu.PrintArea" localSheetId="2" hidden="1">'Мероприятия пп 2'!$A$1:$T$150</definedName>
    <definedName name="Z_7C917F30_361A_4C86_9002_2134EAE2E3CF_.wvu.PrintTitles" localSheetId="2" hidden="1">'Мероприятия пп 2'!$3:$4</definedName>
    <definedName name="Z_7C917F30_361A_4C86_9002_2134EAE2E3CF_.wvu.Rows" localSheetId="2" hidden="1">'Мероприятия пп 2'!#REF!,'Мероприятия пп 2'!#REF!,'Мероприятия пп 2'!#REF!,'Мероприятия пп 2'!#REF!,'Мероприятия пп 2'!#REF!,'Мероприятия пп 2'!#REF!,'Мероприятия пп 2'!#REF!,'Мероприятия пп 2'!#REF!,'Мероприятия пп 2'!#REF!,'Мероприятия пп 2'!#REF!,'Мероприятия пп 2'!#REF!,'Мероприятия пп 2'!#REF!</definedName>
    <definedName name="Z_81F2AFB8_21DA_4513_90AB_0A09D7D72D56_.wvu.FilterData" localSheetId="2" hidden="1">'Мероприятия пп 2'!$A$4:$W$153</definedName>
    <definedName name="Z_AD6F79BD_847B_4421_A1AA_268A55FACAB4_.wvu.FilterData" localSheetId="2" hidden="1">'Мероприятия пп 2'!$A$4:$W$153</definedName>
    <definedName name="Z_B45C2115_52AF_4E7B_8578_551FB3CF371E_.wvu.FilterData" localSheetId="2" hidden="1">'Мероприятия пп 2'!$A$4:$W$153</definedName>
    <definedName name="Z_C75D4C66_EC35_48DB_8FCD_E29923CDB091_.wvu.FilterData" localSheetId="2" hidden="1">'Мероприятия пп 2'!$A$4:$W$153</definedName>
    <definedName name="Z_CDE1D6F6_68DF_42F8_B01A_FF6465B24CCD_.wvu.FilterData" localSheetId="2" hidden="1">'Мероприятия пп 2'!$A$4:$W$153</definedName>
    <definedName name="Z_CDE1D6F6_68DF_42F8_B01A_FF6465B24CCD_.wvu.PrintArea" localSheetId="2" hidden="1">'Мероприятия пп 2'!$A$1:$T$150</definedName>
    <definedName name="Z_CDE1D6F6_68DF_42F8_B01A_FF6465B24CCD_.wvu.PrintTitles" localSheetId="2" hidden="1">'Мероприятия пп 2'!$3:$4</definedName>
    <definedName name="Z_D97B14A5_4ECD_4EB7_B8A7_D41E462F19A2_.wvu.FilterData" localSheetId="2" hidden="1">'Мероприятия пп 2'!$A$4:$W$153</definedName>
    <definedName name="Z_FAC3C627_8E23_41AB_B3FB_95B33614D8DB_.wvu.FilterData" localSheetId="2" hidden="1">'Мероприятия пп 2'!$A$4:$W$153</definedName>
    <definedName name="_xlnm.Print_Titles" localSheetId="2">'Мероприятия пп 2'!$3:$4</definedName>
    <definedName name="_xlnm.Print_Titles" localSheetId="0">'Прил №1 к Паспорту ГП'!$3:$5</definedName>
    <definedName name="_xlnm.Print_Titles" localSheetId="1">'Прил №2 к Паспорту ГП'!$3:$4</definedName>
    <definedName name="_xlnm.Print_Area" localSheetId="2">'Мероприятия пп 2'!$A$1:$T$150</definedName>
    <definedName name="_xlnm.Print_Area" localSheetId="0">'Прил №1 к Паспорту ГП'!$A$1:$K$62</definedName>
    <definedName name="_xlnm.Print_Area" localSheetId="1">'Прил №2 к Паспорту ГП'!$A$1:$Q$11</definedName>
  </definedNames>
  <calcPr fullCalcOnLoad="1" fullPrecision="0"/>
</workbook>
</file>

<file path=xl/comments1.xml><?xml version="1.0" encoding="utf-8"?>
<comments xmlns="http://schemas.openxmlformats.org/spreadsheetml/2006/main">
  <authors>
    <author>slotina</author>
  </authors>
  <commentList>
    <comment ref="B20" authorId="0">
      <text>
        <r>
          <rPr>
            <b/>
            <sz val="9"/>
            <rFont val="Tahoma"/>
            <family val="2"/>
          </rPr>
          <t>slotina:</t>
        </r>
        <r>
          <rPr>
            <sz val="9"/>
            <rFont val="Tahoma"/>
            <family val="2"/>
          </rPr>
          <t xml:space="preserve">
прогноз СЭР</t>
        </r>
      </text>
    </comment>
  </commentList>
</comments>
</file>

<file path=xl/sharedStrings.xml><?xml version="1.0" encoding="utf-8"?>
<sst xmlns="http://schemas.openxmlformats.org/spreadsheetml/2006/main" count="795" uniqueCount="316">
  <si>
    <t>-</t>
  </si>
  <si>
    <t>Гос. стат. отчетность</t>
  </si>
  <si>
    <t>Ведомственная отчетность</t>
  </si>
  <si>
    <t>%</t>
  </si>
  <si>
    <t>Цели, целевые показатели</t>
  </si>
  <si>
    <t>Единица измерения</t>
  </si>
  <si>
    <t>Итого по задаче 1</t>
  </si>
  <si>
    <t>Итого по задаче 2</t>
  </si>
  <si>
    <t>Итого по задаче 3</t>
  </si>
  <si>
    <t>№ п/п</t>
  </si>
  <si>
    <t>чел.</t>
  </si>
  <si>
    <t>Доля общеобразовательных учреждений (с числом обучающихся более 50), в которых действуют управляющие советы</t>
  </si>
  <si>
    <t>Вес показателя результативности</t>
  </si>
  <si>
    <t>ед.</t>
  </si>
  <si>
    <t xml:space="preserve">Цели, задачи, мероприятия </t>
  </si>
  <si>
    <t>Доля оздоровленных детей школьного возраста</t>
  </si>
  <si>
    <t xml:space="preserve">Цели, задачи, показатели результатов </t>
  </si>
  <si>
    <t>2012 год</t>
  </si>
  <si>
    <t>2013 год</t>
  </si>
  <si>
    <t>2010 год</t>
  </si>
  <si>
    <t>2011 год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</si>
  <si>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</si>
  <si>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</si>
  <si>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</si>
  <si>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</si>
  <si>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</si>
  <si>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</si>
  <si>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</si>
  <si>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</si>
  <si>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</si>
  <si>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плановый период</t>
  </si>
  <si>
    <t>долгосрочный период</t>
  </si>
  <si>
    <t>Заместитель министра образования и науки Красноярского края</t>
  </si>
  <si>
    <t>Г.Н. Сухоплюев</t>
  </si>
  <si>
    <t xml:space="preserve">Численность детей-сирот, детей, оставшихся без попечения родителей, а также лиц из их числа по состоянию на начало финансового года, имеющих и не реализовавших своевременно право на обеспечение жилыми помещениями </t>
  </si>
  <si>
    <t>Количество детей-сирот, детей, оставшихся без попечения родителей, а также лиц из их числа, которым необходимо приобрести жилые помещения в соответствии с соглашением о предоставлении субсидий из федерального бюджета бюджету Красноярского края</t>
  </si>
  <si>
    <t>Источник информации</t>
  </si>
  <si>
    <t>3</t>
  </si>
  <si>
    <t>Доля государственных (муниципальных) общеобразовательных организаций, соответствующих современным требованиям обучения, в общем количестве государственных (муниципальных) общеобразовательных организаций*</t>
  </si>
  <si>
    <t xml:space="preserve">* государственная (муниципальная) общеобразовательная организация считается соответствующей современным требованиям обучения, при условии наличия в ней 80% современных условий обучения. </t>
  </si>
  <si>
    <t>Доля детей, оставшихся без попечения родителей, - всего, в том числе переданных неродственникам (в приемные семьи, на усыновление (удочерение), под опеку (попечительство), охваченных другими формами семейного устройства (семейные детские дома, патронатные семьи), находящихся в государственных (муниципальных) учреждениях всех типов</t>
  </si>
  <si>
    <t>Доля выпускников государственных (муниципальных) общеобразовательных организаций, не сдавших единый государственный экзамен, в общей численности выпускников государственных (муниципальных) общеобразовательных организаций</t>
  </si>
  <si>
    <t xml:space="preserve">Доля государственных (муниципальных) образовательных организаций, реализующих программы общего образования, здания которых находятся в аварийном состоянии или требуют капитального ремонта, в общей численности государственных (муниципальных) образовательных организаций, реализующих программы общего образования 
</t>
  </si>
  <si>
    <t xml:space="preserve">Доля государственных (муниципальных) образовательных организаций, реализующих программы общего образования, имеющих физкультурный зал, в общей численности государственных (муниципальных) образовательных организаций, реализующих программы общего образования </t>
  </si>
  <si>
    <t>Доля обучающихся в государственных (муниципальных) общеобразовательных организациях, занимающихся во вторую (третью) смену, в общей численности обучающихся в государственных (муниципальных)  общеобразовательных организаций</t>
  </si>
  <si>
    <t>Доля детей с ограниченными возможностями здоровья, обучающихся в общеобразовательных организациях, имеющих лицензию и аккредитованных  по программам специальных (коррекционных) образовательных организаций, от количества детей данной категории, обучающихся в общеобразовательных организациях</t>
  </si>
  <si>
    <t xml:space="preserve">Доля детей, оставшихся без попечения родителей, и лиц из числа детей, оставшихся без попечения родителей, состоявших на учете на получение жилого помещения, включая лиц в возрасте от 23 лет и старше, обеспеченных жилыми помещениями за отчетный год, в общей численности детей,        оставшихся без попечения родителей, и лиц из их числа, состоящих на учете на получение жилого помещения, включая лиц в возрасте от 23 лет и старше (всего на начало отчетного года)   </t>
  </si>
  <si>
    <t>Обеспеченность детей дошкольного возраста местами в дошкольных образовательных учреждениях (количество мест на 1000 детей)</t>
  </si>
  <si>
    <t>Охват детей в возрасте 5–18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5–18 лет)</t>
  </si>
  <si>
    <t xml:space="preserve">Удельный вес численности обучающихся по программам общего образования, участвующих в олимпиадах и конкурсах различного уровня, 
в общей численности обучающихся по программам общего образования
</t>
  </si>
  <si>
    <t xml:space="preserve">Удельный вес муниципальных образований Красноярского края, в которых оценка деятельности организаций дополнительного образования детей, их руководителей и основных категорий работников осуществляется на основании показателей эффективности деятельности подведомственных муниципальных организаций дополнительного образования детей, не менее чем 80 %  муниципальных образований Красноярского края </t>
  </si>
  <si>
    <t>Число многофункциональных центров прикладных квалификаций, осуществляющих обучение на базе среднего (полного) общего образования в Красноярском крае</t>
  </si>
  <si>
    <t>Удельный вес воспитанников дошкольных образовательных организаций, расположенных на территории Красноярского края,  обучающихся по программам, соответствующим требованиям стандартов дошкольного образования, в общей численности воспитанников дошкольных образовательных организаций, расположенных на территории Красноярского края</t>
  </si>
  <si>
    <t xml:space="preserve">Удельный вес муниципальных образований Красноярского края, 
в которых оценка деятельности дошкольных образовательных организаций, их руководителей и основных категорий работников осуществляется на основании показателей эффективности деятельности подведомственных муниципальных дошкольных образовательных организаций (не менее чем в 80 % дошкольных организаций)
</t>
  </si>
  <si>
    <t>Удельный вес численности детей дошкольного возраста, посещающих негосударственные организации дошкольного образования, расположенных на территории Красноярского края, предоставляющих услуги дошкольного образования, в общей численности детей, посещающих образовательные организации дошкольного образования, расположенные на территории Красноярского края</t>
  </si>
  <si>
    <t xml:space="preserve">Отношение среднего балла ЕГЭ (в расчете на 1 предмет) в 10 % школ Красноярского края с лучшими результатами ЕГЭ к среднему баллу ЕГЭ (в расчете на 1 предмет) в 10 % школ Красноярского края с худшими результатами ЕГЭ
</t>
  </si>
  <si>
    <t xml:space="preserve">Удельный вес численности учителей 
в возрасте до 30 лет в общей численности учителей общеобразовательных организаций, расположенных на территории Красноярского края
</t>
  </si>
  <si>
    <t>Удельный вес муниципальных образований Красноярского края,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эффективности деятельности подведомственных государственных (муниципальных) организаций общего образования, расположенных на территории Красноярского края</t>
  </si>
  <si>
    <t>Отношение численности детей в возрасте 3–7 лет, которым предоставлена возможность получать услуги дошкольного образования, к численности детей в возрасте от 3 до 7 лет, скорректированной на численность детей в возрасте от 5 до 7 лет, обучающихся в школе, проживающих на территории Красноярского края (с учетом групп кратковременного пребывания)</t>
  </si>
  <si>
    <t>Доля детей с ограниченными возможностями здоровья и детей-инвалидов, получающихся качественное общее образование с использованием современного оборудования ( в том числе с использованием дистанционных образовательных технологий), от общей численности детей с ограниченными возможностями здоровья и детей-инвалидов школьного возраста</t>
  </si>
  <si>
    <t>Распространение современных организационно-правовых моделей, обеспечивающих успешную социализацию детей с ограниченными возможностями здоровья и детей-инвалидов</t>
  </si>
  <si>
    <t>Софинансирование ФЦПРО</t>
  </si>
  <si>
    <t>ФМО 5210212</t>
  </si>
  <si>
    <t>Удельный вес численности выпускников образовательных организаций профессионального образования Красноярского края очной формы обучения, трудоустроившихся в течение одного года после окончания обучения по полученной специальности (профессии), в общей их численности</t>
  </si>
  <si>
    <t>под ФЦПРО (Шуранова)</t>
  </si>
  <si>
    <t>Доля государственных (муниципальных) общеобразовательных организаций, соответствующих современным требованиям обучения, в общем количестве государственных (муниципальных) общеобразовательных организаций</t>
  </si>
  <si>
    <t>2023 год</t>
  </si>
  <si>
    <t>Приложение № 1 
к Паспорту  государственной программы «Развитие образования Красноярского края на 2014-2016 годы»</t>
  </si>
  <si>
    <t>Код бюджетной классификации</t>
  </si>
  <si>
    <t>Рз Пр</t>
  </si>
  <si>
    <t>ЦСР</t>
  </si>
  <si>
    <t>ВР</t>
  </si>
  <si>
    <t>Расходы (тыс. руб.), годы</t>
  </si>
  <si>
    <t>Итого на период</t>
  </si>
  <si>
    <t>Х</t>
  </si>
  <si>
    <t>Перечень мероприятий подпрограммы с указанием объема средств на их реализацию и ожидаемых результатов</t>
  </si>
  <si>
    <t>Ожидаемый результат от реализации подпрограммного мероприятия 
(в натуральном выражении)</t>
  </si>
  <si>
    <t>Подпрограмма 3 «Развитие кадрового потенциала отрасли»</t>
  </si>
  <si>
    <t>Подпрограмма 4 «Господдержка детей сирот, расширение практики применения семейных форм воспитания»</t>
  </si>
  <si>
    <t>Подпрограмма 1 «Развитие профессионального образования»</t>
  </si>
  <si>
    <t>балл</t>
  </si>
  <si>
    <t>Количество проведенных в соответствии с законодательством процедур проверок</t>
  </si>
  <si>
    <t>министерство финансов Красноярского края</t>
  </si>
  <si>
    <t>служба по контролю в области образования Красноярского края</t>
  </si>
  <si>
    <t>1.1.1</t>
  </si>
  <si>
    <t>1.1.2</t>
  </si>
  <si>
    <t>1.1.3</t>
  </si>
  <si>
    <t>2.1.1</t>
  </si>
  <si>
    <t>2.1.2</t>
  </si>
  <si>
    <t>2.1.3</t>
  </si>
  <si>
    <t>2.1.4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</si>
  <si>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</si>
  <si>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</si>
  <si>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</si>
  <si>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</si>
  <si>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</si>
  <si>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</si>
  <si>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</si>
  <si>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</si>
  <si>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</si>
  <si>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</si>
  <si>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2.3.1</t>
  </si>
  <si>
    <t>2.4.1</t>
  </si>
  <si>
    <t>2.5.1</t>
  </si>
  <si>
    <t>3.1.1</t>
  </si>
  <si>
    <t>4.1.1</t>
  </si>
  <si>
    <t>4.1.2</t>
  </si>
  <si>
    <t>4.1.3</t>
  </si>
  <si>
    <t>4.1.4</t>
  </si>
  <si>
    <t>2.3.2</t>
  </si>
  <si>
    <t>Перечень целевых показателей и показателей результативности программы с расшифровкой плановых значений по годам реализации</t>
  </si>
  <si>
    <t>Значение целевых показателей на долгосрочный период</t>
  </si>
  <si>
    <t>Приложение № 2
к паспорту государственной программы 
«Развитие образования Красноярского края на 2014-2016 годы»</t>
  </si>
  <si>
    <t>5.1.1</t>
  </si>
  <si>
    <t>Количество центров профессионального образования</t>
  </si>
  <si>
    <t>Количество учреждений, здания которых приспособлены для обучения инвалидов и лиц с ограниченными возможностями здоровья</t>
  </si>
  <si>
    <t>Удельный вес численности населения в возрасте 5-18 лет, охваченного образованием, в общей численности населения в возрасте 5-18 лет</t>
  </si>
  <si>
    <t>2</t>
  </si>
  <si>
    <t>4</t>
  </si>
  <si>
    <t>5</t>
  </si>
  <si>
    <t xml:space="preserve">Доля  обучающихся общеобразовательных учреждений, охваченных психолого-педагогической и медико-социальной помощью, от общей численности  обучающихся общеобразовательных учреждений </t>
  </si>
  <si>
    <t>Ожидаются федеральные средства</t>
  </si>
  <si>
    <t>Заместитель министра образования и науки 
Красноярского края</t>
  </si>
  <si>
    <t>строки необходимо оставить, т.к. на эти мероприятия были заявки на получение средств</t>
  </si>
  <si>
    <t>Доля базовых образовательных учреждений (обеспечивающих совместное обучение инвалидов и лиц, неимеющих нарушений)  в общем количестве образовательных учреждений, реализующих программы общего образования</t>
  </si>
  <si>
    <t>Цель: обеспечение высокого качества образования, соответствующего потребностям граждан и перспективным задачам развития экономики Красноярского края, государственная поддержка детей-сирот, детей, оставшихся без попечения родителей, отдых и оздоровление детей в летний период</t>
  </si>
  <si>
    <t>Задача 1. Обеспечение доступности профессионального образования для различных категорий граждан, повышение качества подготовки кадров, обеспечивающих текущие и перспективные потребности социально-экономического развития края</t>
  </si>
  <si>
    <t>Задача 2. 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 и отдыха, оздоровления детей в летний период</t>
  </si>
  <si>
    <t xml:space="preserve">Обеспечить безопасный, качественный отдых и оздоровление детей в летний период </t>
  </si>
  <si>
    <t>Задача 3. Формирование кадрового ресурса отрасли, обеспечивающего необходимое качество образования детей и молодежи, соответствующее потребностям граждан</t>
  </si>
  <si>
    <t>Задача 4. Развитие семейных форм воспитания детей-сирот и детей, оставшихся без попечения родителей, оказание государственной поддержки детям-сиротам и детям, оставшимся без попечения родителей, а также лицам из их числа</t>
  </si>
  <si>
    <t>Подпрограмма 5 «Обеспечение реализации государственной программы и прочие мероприятия в области образования»</t>
  </si>
  <si>
    <t>Задача 5. Создание условий для эффективного управления отраслью</t>
  </si>
  <si>
    <r>
      <t xml:space="preserve">Своевременное доведение Главным распорядителем лимитов бюджетных обязательств до подведомственных учреждений, предусмотренных законом о бюджете за отчетный год в первоначальной редакции </t>
    </r>
    <r>
      <rPr>
        <i/>
        <sz val="12"/>
        <rFont val="Times New Roman"/>
        <family val="1"/>
      </rPr>
      <t>(министерство образования и науки Красноярского края)</t>
    </r>
    <r>
      <rPr>
        <sz val="12"/>
        <rFont val="Times New Roman"/>
        <family val="1"/>
      </rPr>
      <t xml:space="preserve">
</t>
    </r>
  </si>
  <si>
    <r>
      <t xml:space="preserve">Соблюдение сроков предоставления годовой бюджетной отчетности </t>
    </r>
    <r>
      <rPr>
        <i/>
        <sz val="12"/>
        <rFont val="Times New Roman"/>
        <family val="1"/>
      </rPr>
      <t>(министерство образования и науки Красноярского края)</t>
    </r>
  </si>
  <si>
    <r>
      <t xml:space="preserve">Своевременность  утверждения государственных заданий  подведомственным Главному распорядителю учреждениям на текущий финансовый год и плановый период в срок, установленный абзацем третьим пункта 3 Порядка и условий формирования государственного задания в отношении краевых государственных учреждений и финансового обеспечения выполнения государственного задания, утвержденного Постановлением Правительства Красноярского края от 03.02.2011 N 57-п </t>
    </r>
    <r>
      <rPr>
        <i/>
        <sz val="12"/>
        <rFont val="Times New Roman"/>
        <family val="1"/>
      </rPr>
      <t xml:space="preserve">(министерство образования и науки Красноярского края)
</t>
    </r>
    <r>
      <rPr>
        <sz val="12"/>
        <rFont val="Times New Roman"/>
        <family val="1"/>
      </rPr>
      <t xml:space="preserve">
</t>
    </r>
  </si>
  <si>
    <r>
      <t xml:space="preserve">Своевременность представления уточненного фрагмента реестра расходных обязательств Главного распорядителя </t>
    </r>
    <r>
      <rPr>
        <i/>
        <sz val="12"/>
        <rFont val="Times New Roman"/>
        <family val="1"/>
      </rPr>
      <t>(служба по контролю в области образования Красноярского края)</t>
    </r>
    <r>
      <rPr>
        <sz val="12"/>
        <rFont val="Times New Roman"/>
        <family val="1"/>
      </rPr>
      <t xml:space="preserve">
</t>
    </r>
  </si>
  <si>
    <r>
      <t xml:space="preserve">Своевременность утверждения планов финансово-хозяйственной деятельности подведомственных Главному распорядителю учреждений на текущий финансовый год и плановый период в соответствии со  сроками, утвержденными органами исполнительной власти Красноярского края, осуществляющими функции и полномочия учредителя </t>
    </r>
    <r>
      <rPr>
        <i/>
        <sz val="12"/>
        <rFont val="Times New Roman"/>
        <family val="1"/>
      </rPr>
      <t>(министерство образования и науки Красноярского края)</t>
    </r>
  </si>
  <si>
    <r>
      <t xml:space="preserve">Соблюдение сроков предоставления годовой бюджетной отчетности </t>
    </r>
    <r>
      <rPr>
        <i/>
        <sz val="12"/>
        <rFont val="Times New Roman"/>
        <family val="1"/>
      </rPr>
      <t xml:space="preserve">(служба по контролю в области образования Красноярского края)
</t>
    </r>
  </si>
  <si>
    <t>5.1.2.</t>
  </si>
  <si>
    <t>5.1.3.</t>
  </si>
  <si>
    <t>5.1.4.</t>
  </si>
  <si>
    <t>5.1.5.</t>
  </si>
  <si>
    <t>5.1.6.</t>
  </si>
  <si>
    <t>5.1.7.</t>
  </si>
  <si>
    <t xml:space="preserve">Подпрограмма 2 «Развитие дошкольного, общего и дополнительного образования детей» </t>
  </si>
  <si>
    <t xml:space="preserve">Обеспечить доступность дошкольного образования, соответствующего единому стандарту качества дошкольного образования
</t>
  </si>
  <si>
    <t>Обеспечить доступность дошкольного образования, соответствующего единому стандарту качества дошкольного образования</t>
  </si>
  <si>
    <t xml:space="preserve">Обеспечить поступательное развитие краевой системы дополнительного образования, в том числе  за счет разработки и реализации современных образовательных программ, дистанционных и сетевых форм их реализации
</t>
  </si>
  <si>
    <t>Содействовать выявлению и поддержке одаренных детей</t>
  </si>
  <si>
    <t xml:space="preserve">Задача № 1 Создать безопасные и комфортные условия, соответствующие требованиям надзорных органов, в общеобразовательных учреждениях города Дивногорска. </t>
  </si>
  <si>
    <t>Задача № 2. Создать условия для получения детьми качественного образования в общеобразовательных учреждениях, обеспечить мониторинг качества.</t>
  </si>
  <si>
    <t>Цель: обеспечение потребности населения в качественном доступном общем и дополнительном образовании.</t>
  </si>
  <si>
    <t>Отдел образования администрации города Дивногорска</t>
  </si>
  <si>
    <t>Обеспечение питанием детей из малообеспеченных семей, обучающихся в муниципальных общеобразовательных учреждениях</t>
  </si>
  <si>
    <t>РБС</t>
  </si>
  <si>
    <t>100% детей из малообеспеченных семей, обучающихся в муниципальных общеобразовательных учреждениях опеспечены горячим питанием</t>
  </si>
  <si>
    <t>Задача № 3. Создать условия для получения детьми качественного дополнительного образования, выявления и поддержки  одаренных детей</t>
  </si>
  <si>
    <t>Подготовка образовательных учреждений к новому учебному году</t>
  </si>
  <si>
    <t>Отдел образования администрации города Дивногорска (МКУ О(С)ОШ №1)</t>
  </si>
  <si>
    <t>Отдел культуры и искусства администрации города Дивногорска</t>
  </si>
  <si>
    <t>Отдел физической культуры, спорта и молодежной политики администрации города Дивногорска</t>
  </si>
  <si>
    <t>Обеспечение функционирования и  развития учреждения, обеспечивающего  организацию повышения квалификации кадров, мониторинга качества образования, организацию проведения государственной итоговой аттестации (МКУ ГИМЦ)</t>
  </si>
  <si>
    <t xml:space="preserve">Индивидуальное сопровождение победителей и призеров муниципального этапа всероссийской олимпиады школьников; обеспечение участия учащихся и сопровождающих их лиц в  круглогодичных школах, летних профильных сменах, пленэрах, тренингах  и конкурсах для интеллектуально одаренных детей и детей одарённых  в области культуры и искусства, организованных на территории Красноярского края и за его пределами </t>
  </si>
  <si>
    <t>0702</t>
  </si>
  <si>
    <t>х</t>
  </si>
  <si>
    <t>975</t>
  </si>
  <si>
    <t>0709</t>
  </si>
  <si>
    <t>Обеспечение развития и стабильного функционирования муниципальных учреждений дополнительного образования детей(местный бюджет)</t>
  </si>
  <si>
    <t>0804</t>
  </si>
  <si>
    <t xml:space="preserve">Оборудование военно-спортивной полосы препятствий </t>
  </si>
  <si>
    <t xml:space="preserve">Участие в краевом конкурсе муниципальных программ по работе с одаренными детьми </t>
  </si>
  <si>
    <t>7 общеобразовательных учреждений и 2 учреждения дополнительного образования приняты муниципальной комиссией к началу нового учебного года</t>
  </si>
  <si>
    <t>Финансирование расходов, необходимых на реализацию основных общеобразовательных программ муниципальными общеобразовательными учреждениями (внебюджет)</t>
  </si>
  <si>
    <t>Обеспечение развития и стабильного функционирования муниципальных учреждений дополнительного образования детей (внебюджет)</t>
  </si>
  <si>
    <t>1003</t>
  </si>
  <si>
    <t>0128061</t>
  </si>
  <si>
    <t>0128072</t>
  </si>
  <si>
    <t>0128081</t>
  </si>
  <si>
    <t>0128082</t>
  </si>
  <si>
    <t>0128898</t>
  </si>
  <si>
    <t xml:space="preserve">Всего по подпрограмме в т.ч.: </t>
  </si>
  <si>
    <t>краевой бюджет</t>
  </si>
  <si>
    <t>местный бюджет</t>
  </si>
  <si>
    <t>внебюджет</t>
  </si>
  <si>
    <t>Финансирование расходов, необходимых на реализацию основных общеобразовательных программ муниципальными общеобразовательными учреждениями (местный бюджет)</t>
  </si>
  <si>
    <t>Финансирование расходов, необходимых на реализацию основных общеобразовательных программ муниципальными общеобразовательными учреждениями (краевой бюджет)</t>
  </si>
  <si>
    <t>0707</t>
  </si>
  <si>
    <t>3.3.1</t>
  </si>
  <si>
    <t>3.3.2</t>
  </si>
  <si>
    <t>3.3.3</t>
  </si>
  <si>
    <t>3.3.4</t>
  </si>
  <si>
    <t>3.3.5</t>
  </si>
  <si>
    <t>612</t>
  </si>
  <si>
    <t>622</t>
  </si>
  <si>
    <t>0128811</t>
  </si>
  <si>
    <t>0121022</t>
  </si>
  <si>
    <t>0127744</t>
  </si>
  <si>
    <t>Приведение муниципальных общеобразовательных учреждений в соответствие требованиям правил пожарной безопасности, строительным нормам и правилам, санитарным нормам и правилам (кр.б.)</t>
  </si>
  <si>
    <t>Приложение № 2
к Паспорту  подпрограммы 2 «Общее и дополнительное образование детей»</t>
  </si>
  <si>
    <t>350</t>
  </si>
  <si>
    <t>МКУ ГИМЦ</t>
  </si>
  <si>
    <t xml:space="preserve">Начальник отдела образования администрации города Дивногорска </t>
  </si>
  <si>
    <t>Г.В.Кабацура</t>
  </si>
  <si>
    <t>2.1.5</t>
  </si>
  <si>
    <t>Софинансирование субсидии на проведение мероприятий по формированию сети общеобразовательных организаций, в которых созданы условия для инклюзивного образования детей-инвалидов</t>
  </si>
  <si>
    <t>0128027</t>
  </si>
  <si>
    <t>Отдел образования администрации города Дивногорска МКУ ГИМЦ</t>
  </si>
  <si>
    <t>0120075640</t>
  </si>
  <si>
    <t>0120074090</t>
  </si>
  <si>
    <t>0120075660</t>
  </si>
  <si>
    <t>0120080610</t>
  </si>
  <si>
    <t>0120080620</t>
  </si>
  <si>
    <t>0120080710</t>
  </si>
  <si>
    <t>01200S031P</t>
  </si>
  <si>
    <t>01200S031M</t>
  </si>
  <si>
    <t>2.1.6</t>
  </si>
  <si>
    <t>0125027</t>
  </si>
  <si>
    <t>Cубсидия на проведение мероприятий по формированию сети общеобразовательных организаций, в которых созданы условия для инклюзивного образования детей-инвалидов</t>
  </si>
  <si>
    <t>2.1.7</t>
  </si>
  <si>
    <t>Расходы на проведение мероприятий, направленных на обеспечение безопасного участия детей в дорожном движении</t>
  </si>
  <si>
    <t>Софинансирование расходов на проведение мероприятий, направленных на обеспечение безопасного участия детей в дорожном движении</t>
  </si>
  <si>
    <t>01200S3980</t>
  </si>
  <si>
    <t>01200S5630</t>
  </si>
  <si>
    <t>0120075630</t>
  </si>
  <si>
    <t>0120089150</t>
  </si>
  <si>
    <t>0703</t>
  </si>
  <si>
    <t>01200S031М</t>
  </si>
  <si>
    <t>0120010420</t>
  </si>
  <si>
    <t>ежегодно более 3000  человек получат услуги общего образования</t>
  </si>
  <si>
    <r>
      <rPr>
        <sz val="12"/>
        <color indexed="10"/>
        <rFont val="Times New Roman"/>
        <family val="1"/>
      </rPr>
      <t>Разве классным руководителям не платят из краевого бюджета???</t>
    </r>
    <r>
      <rPr>
        <sz val="12"/>
        <rFont val="Times New Roman"/>
        <family val="1"/>
      </rPr>
      <t xml:space="preserve"> 120 человек ежегодно будут получать ежемесячное вознаграждение за счет средств краевого бюджета</t>
    </r>
  </si>
  <si>
    <r>
      <rPr>
        <sz val="12"/>
        <color indexed="10"/>
        <rFont val="Times New Roman"/>
        <family val="1"/>
      </rPr>
      <t>Финансирование ГИМЦ прописано в 4й программе, думаю, здесь надо исключить эту позицию</t>
    </r>
    <r>
      <rPr>
        <sz val="12"/>
        <rFont val="Times New Roman"/>
        <family val="1"/>
      </rPr>
      <t>. ежегодно 250 педагогов повышают квалификацию, проведены 20 мероприятий с численностью участников 1600 человек, функционируют не менее 15 различных форм педагогических объединений; обеспечение мониторинга качества образования, а также проведение государственной итоговой аттестации выпускников общеобразовательных учреждений в установленные сроки</t>
    </r>
  </si>
  <si>
    <r>
      <rPr>
        <sz val="12"/>
        <color indexed="10"/>
        <rFont val="Times New Roman"/>
        <family val="1"/>
      </rPr>
      <t>ДУМАЮ, ЭТО УЖЕ СДЕЛАНО и НАДО ИСКЛЮЧИТЬ?</t>
    </r>
    <r>
      <rPr>
        <sz val="12"/>
        <rFont val="Times New Roman"/>
        <family val="1"/>
      </rPr>
      <t xml:space="preserve"> 87 учащихся 7 школ города изучают курс НВП и ОБЖ, 350 учащихся проходят подготовку к проведению спортивных соревнований</t>
    </r>
  </si>
  <si>
    <t>В учреждениях дополнительного образования  дополнительным образованием охвачено до 93% от общего количества детей возраста от 7 до 18 лет</t>
  </si>
  <si>
    <r>
      <rPr>
        <sz val="12"/>
        <color indexed="10"/>
        <rFont val="Times New Roman"/>
        <family val="1"/>
      </rPr>
      <t>ПОСОВЕТОВАТЬСЯ С ПОЛЕЖАЕВОЙ, о необходимости этих позиций???</t>
    </r>
    <r>
      <rPr>
        <sz val="12"/>
        <color indexed="8"/>
        <rFont val="Times New Roman"/>
        <family val="1"/>
      </rPr>
      <t xml:space="preserve"> Обеспечена подготовка и сопровождение 80 учащихся на различные выездные олимпиады и конкурсы</t>
    </r>
  </si>
  <si>
    <r>
      <t xml:space="preserve">Реализация приоритетного национального проекта «Образование»  в части выплаты вознаграждения за классное руководство в муниципальных общеобразовательных учреждениях, </t>
    </r>
    <r>
      <rPr>
        <sz val="12"/>
        <color indexed="60"/>
        <rFont val="Times New Roman"/>
        <family val="1"/>
      </rPr>
      <t>икключить</t>
    </r>
  </si>
  <si>
    <t>Организация муниципальных профессиональных конкурсов  (премии призерам и победителям)</t>
  </si>
  <si>
    <t>Из сметы ГИМЦ (360 вид расхода)</t>
  </si>
  <si>
    <r>
      <t xml:space="preserve">Организация и проведение учебно-полевых сборов для учащихся (мальчиков) 10-х классов школ города Дивногорска </t>
    </r>
    <r>
      <rPr>
        <sz val="12"/>
        <color indexed="10"/>
        <rFont val="Times New Roman"/>
        <family val="1"/>
      </rPr>
      <t xml:space="preserve"> (ТАНЯ! НАДО ПЕРЕНЕСТИ ДЕНЬГИ по 2014 и 2015 годам в раздел по реализации общеобраз. Программ. А пункт этот вообще убрать</t>
    </r>
  </si>
  <si>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Проведено 3 мероприятия с общей численностью участников не менее 500 человек. Ежегодно не менее 40 учащихся общеобразовательных   учреждений подготовлены к региональному этапу всероссийской олимпиады школьников, не менее 20 школьников образовательных учреждений приняли участие во всероссийских научно-практических конференциях и других мероприятиях интеллектуальной направленности регионального и ферального уровней</t>
    </r>
  </si>
  <si>
    <t xml:space="preserve">Проведено 5 мероприятий с общей численностью  участников свыше 1000 человек. </t>
  </si>
  <si>
    <t xml:space="preserve">Ежегодно не менее 45 одаренных и талантливых детей получают премию в размере от 1500 до 6000 рублей </t>
  </si>
  <si>
    <t>деньги перенесла в финансирование расходов, необходимых на реализацию основных общеобразовательных программ муниципальными общеобразовательными учреждениями (местный бюджет)</t>
  </si>
  <si>
    <t>87,5% общеобразовательных организаций соответствуют требованиям действующего законодательства (ППБ 01-03, СанПиН, СНиП), от общего числа школ</t>
  </si>
  <si>
    <t>конкурсная основа участия</t>
  </si>
  <si>
    <t xml:space="preserve">Проведение мероприятий интеллектуальной направленности </t>
  </si>
  <si>
    <t xml:space="preserve">Проведение мероприятий творческой направленности </t>
  </si>
  <si>
    <t xml:space="preserve">Организация и проведение церемонии награждения денежными премиями учащихся, показавших высокие результаты  в учебе, олимпиадах, конференциях, творческих конкурсах, спортивных соревнованиях, и их педагогов </t>
  </si>
  <si>
    <t>612,622,244</t>
  </si>
  <si>
    <t>012001047К</t>
  </si>
  <si>
    <t>0120010480</t>
  </si>
  <si>
    <t>01200R0271</t>
  </si>
  <si>
    <t>01200S0271</t>
  </si>
  <si>
    <t>0120078400</t>
  </si>
  <si>
    <t>01200S8400</t>
  </si>
  <si>
    <t>244</t>
  </si>
  <si>
    <t>0120088130</t>
  </si>
  <si>
    <t>012R373980</t>
  </si>
  <si>
    <t>622,612</t>
  </si>
  <si>
    <t>0120010370</t>
  </si>
  <si>
    <t>012E274300</t>
  </si>
  <si>
    <t>110,               300</t>
  </si>
  <si>
    <t>0120010230</t>
  </si>
  <si>
    <t>012001047А, 012001038А, 0120010490</t>
  </si>
  <si>
    <t>012001047Б, 012001038А, 0120010490</t>
  </si>
  <si>
    <t>012E452100</t>
  </si>
  <si>
    <t>расходы на внедрение целевой модели образовательной среды (краевой бюджет)</t>
  </si>
  <si>
    <t>расходы на внедрение целевой модели образовательной среды (местный бюджет)</t>
  </si>
  <si>
    <t>расходы на создание (обовление) МБТ для реализации основных и дополнитедльных прогграмм цифрового и гуманитарного профилей (краевой бюджет)</t>
  </si>
  <si>
    <t>012Е151690</t>
  </si>
  <si>
    <t>расходы на создание (обовление) МБТ для реализации основных и дополнитедльных прогграмм цифрового и гуманитарного профилей (местный бюджет)</t>
  </si>
  <si>
    <t>01200S4200</t>
  </si>
  <si>
    <t>Расходы, направленные на развитие и повышение качества работы муниципальных учреждений, предоставление новых муниципальных услуг, повышение их качества(замена оконных заполнений в обеденном зале МБОУ СОШ № 5) краевой бюджет</t>
  </si>
  <si>
    <t>Софинансирование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(замена оконных заполнений в обеденном зале МБОУ СОШ № 5) местный бюджет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</si>
  <si>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</si>
  <si>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</si>
  <si>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</si>
  <si>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</si>
  <si>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</si>
  <si>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</si>
  <si>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</si>
  <si>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</si>
  <si>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0120074200</t>
  </si>
  <si>
    <t>012001036U</t>
  </si>
  <si>
    <t>0120053030</t>
  </si>
  <si>
    <t xml:space="preserve">Расходы муниципальных учреждений за содействие развитию налогового потенциала </t>
  </si>
  <si>
    <t>0120077450</t>
  </si>
  <si>
    <t>3.3.6</t>
  </si>
  <si>
    <t>Обеспечение функционирования системы персонифицированного финансирования дополнительного образования детей</t>
  </si>
  <si>
    <t>956</t>
  </si>
  <si>
    <t>Отдел образования администрации города Дивногорска (МБОУ ДО "ДДТ")</t>
  </si>
  <si>
    <t>Отдел культуры администрации города Дивногорска (МБУ ДО "ДХШ", МБУ ДО "ДШИ")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</si>
  <si>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</si>
  <si>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Софинансирование расходов на  устройство плоскостных спортивных сооружений (МБОУ СОШ № 9), 2021 год (МБОУ СОШ № 2,5)</t>
  </si>
  <si>
    <t>Расходы на  устройство плоскостных спортивных сооружений (МБОУ СОШ № 9 -2020 год),  2021 год- (МБОУ СОШ № 2,5)</t>
  </si>
  <si>
    <t>012008065Е</t>
  </si>
  <si>
    <t>012008065А</t>
  </si>
  <si>
    <t>01200L3040</t>
  </si>
  <si>
    <t>Cофинансирование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 1-4 классы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</si>
  <si>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</si>
  <si>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0120074420</t>
  </si>
  <si>
    <t>0120010350</t>
  </si>
  <si>
    <t>240</t>
  </si>
  <si>
    <t xml:space="preserve">    0120015980</t>
  </si>
  <si>
    <t>012Е151690 СОФ</t>
  </si>
  <si>
    <t>012E452100 СОФ</t>
  </si>
  <si>
    <t xml:space="preserve">    0120S15980 СОФ</t>
  </si>
  <si>
    <t>012008061Т</t>
  </si>
  <si>
    <t>012008061Z</t>
  </si>
  <si>
    <t>012008062Z</t>
  </si>
  <si>
    <t>012008062Т</t>
  </si>
  <si>
    <t>870</t>
  </si>
  <si>
    <t>2.1.17</t>
  </si>
  <si>
    <t>01200L3040 СОФ</t>
  </si>
  <si>
    <t>612,622</t>
  </si>
  <si>
    <t>01200S4300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</si>
</sst>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0_р_._-;\-* #,##0.000_р_._-;_-* &quot;-&quot;??_р_._-;_-@_-"/>
    <numFmt numFmtId="181" formatCode="_-* #,##0.0_р_._-;\-* #,##0.0_р_._-;_-* &quot;-&quot;??_р_._-;_-@_-"/>
    <numFmt numFmtId="182" formatCode="_-* #,##0.0_р_._-;\-* #,##0.0_р_._-;_-* &quot;-&quot;?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"/>
    <numFmt numFmtId="189" formatCode="#,##0.00_ ;\-#,##0.00\ "/>
    <numFmt numFmtId="190" formatCode="#,##0.00_р_.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_-* #,##0.0000_р_._-;\-* #,##0.0000_р_._-;_-* &quot;-&quot;??_р_._-;_-@_-"/>
    <numFmt numFmtId="197" formatCode="_-* #,##0_р_._-;\-* #,##0_р_._-;_-* &quot;-&quot;??_р_._-;_-@_-"/>
    <numFmt numFmtId="198" formatCode="#,##0.000"/>
    <numFmt numFmtId="199" formatCode="_-* #,##0.000_р_._-;\-* #,##0.000_р_._-;_-* &quot;-&quot;???_р_._-;_-@_-"/>
    <numFmt numFmtId="200" formatCode="_-* #,##0.0000_р_._-;\-* #,##0.0000_р_._-;_-* &quot;-&quot;????_р_._-;_-@_-"/>
    <numFmt numFmtId="201" formatCode="_-* #,##0.000_р_._-;\-* #,##0.000_р_._-;_-* &quot;-&quot;????_р_._-;_-@_-"/>
    <numFmt numFmtId="202" formatCode="_-* #,##0.00_р_._-;\-* #,##0.00_р_._-;_-* &quot;-&quot;????_р_._-;_-@_-"/>
    <numFmt numFmtId="203" formatCode="_-* #,##0.00_р_._-;\-* #,##0.00_р_._-;_-* &quot;-&quot;?_р_._-;_-@_-"/>
    <numFmt numFmtId="204" formatCode="000000"/>
    <numFmt numFmtId="205" formatCode="0.0;[Red]0.0"/>
    <numFmt numFmtId="206" formatCode="0.00;[Red]0.00"/>
    <numFmt numFmtId="207" formatCode="0.0%"/>
    <numFmt numFmtId="208" formatCode="[$-FC19]d\ mmmm\ yyyy\ &quot;г.&quot;"/>
    <numFmt numFmtId="209" formatCode="0.0E+00"/>
    <numFmt numFmtId="210" formatCode="#,##0.0_ ;\-#,##0.0\ "/>
    <numFmt numFmtId="211" formatCode="_-* #,##0.000_р_._-;\-* #,##0.000_р_._-;_-* &quot;-&quot;?_р_._-;_-@_-"/>
    <numFmt numFmtId="212" formatCode="_-* #,##0.0000_р_._-;\-* #,##0.0000_р_._-;_-* &quot;-&quot;?_р_._-;_-@_-"/>
    <numFmt numFmtId="213" formatCode="_-* #,##0.00000_р_._-;\-* #,##0.00000_р_._-;_-* &quot;-&quot;?_р_._-;_-@_-"/>
    <numFmt numFmtId="214" formatCode="#,##0.0_р_."/>
    <numFmt numFmtId="215" formatCode="#,##0.0;[Red]#,##0.0"/>
    <numFmt numFmtId="216" formatCode="_-* #,##0.0&quot;р.&quot;_-;\-* #,##0.0&quot;р.&quot;_-;_-* &quot;-&quot;?&quot;р.&quot;_-;_-@_-"/>
    <numFmt numFmtId="217" formatCode="0.000000000"/>
    <numFmt numFmtId="218" formatCode="0.0000000000"/>
  </numFmts>
  <fonts count="6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12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2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4"/>
      <color indexed="8"/>
      <name val="Times New Roman"/>
      <family val="1"/>
    </font>
    <font>
      <sz val="12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C00000"/>
      <name val="Times New Roman"/>
      <family val="1"/>
    </font>
    <font>
      <sz val="12"/>
      <color theme="4" tint="-0.24997000396251678"/>
      <name val="Times New Roman"/>
      <family val="1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7030A0"/>
      <name val="Times New Roman"/>
      <family val="1"/>
    </font>
    <font>
      <sz val="12"/>
      <color rgb="FF000000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52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/>
    </xf>
    <xf numFmtId="3" fontId="53" fillId="0" borderId="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/>
    </xf>
    <xf numFmtId="0" fontId="4" fillId="0" borderId="0" xfId="53" applyFont="1" applyFill="1" applyAlignment="1">
      <alignment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center" vertical="center"/>
      <protection/>
    </xf>
    <xf numFmtId="0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NumberFormat="1" applyFont="1" applyFill="1" applyBorder="1" applyAlignment="1">
      <alignment horizontal="center" vertical="center"/>
      <protection/>
    </xf>
    <xf numFmtId="188" fontId="4" fillId="0" borderId="10" xfId="53" applyNumberFormat="1" applyFont="1" applyFill="1" applyBorder="1" applyAlignment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vertical="center"/>
    </xf>
    <xf numFmtId="49" fontId="4" fillId="0" borderId="10" xfId="53" applyNumberFormat="1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0" xfId="53" applyFont="1" applyFill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49" fontId="4" fillId="0" borderId="0" xfId="53" applyNumberFormat="1" applyFont="1" applyFill="1" applyAlignment="1">
      <alignment horizontal="center" vertical="center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3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left" vertical="center" wrapText="1" indent="1"/>
      <protection/>
    </xf>
    <xf numFmtId="0" fontId="4" fillId="0" borderId="12" xfId="53" applyNumberFormat="1" applyFont="1" applyFill="1" applyBorder="1" applyAlignment="1">
      <alignment horizontal="center" vertical="center" wrapText="1"/>
      <protection/>
    </xf>
    <xf numFmtId="187" fontId="4" fillId="0" borderId="10" xfId="53" applyNumberFormat="1" applyFont="1" applyFill="1" applyBorder="1" applyAlignment="1">
      <alignment horizontal="center" vertical="center" wrapText="1"/>
      <protection/>
    </xf>
    <xf numFmtId="187" fontId="4" fillId="0" borderId="10" xfId="0" applyNumberFormat="1" applyFont="1" applyFill="1" applyBorder="1" applyAlignment="1">
      <alignment horizontal="center" vertical="center"/>
    </xf>
    <xf numFmtId="0" fontId="54" fillId="0" borderId="10" xfId="53" applyFont="1" applyFill="1" applyBorder="1" applyAlignment="1">
      <alignment horizontal="center" vertical="center" wrapText="1"/>
      <protection/>
    </xf>
    <xf numFmtId="0" fontId="55" fillId="0" borderId="0" xfId="0" applyFont="1" applyFill="1" applyAlignment="1">
      <alignment vertical="top" wrapText="1"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 indent="1"/>
    </xf>
    <xf numFmtId="0" fontId="56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 indent="1"/>
    </xf>
    <xf numFmtId="0" fontId="4" fillId="0" borderId="13" xfId="53" applyNumberFormat="1" applyFont="1" applyFill="1" applyBorder="1" applyAlignment="1">
      <alignment horizontal="center" vertical="center" wrapText="1"/>
      <protection/>
    </xf>
    <xf numFmtId="187" fontId="4" fillId="0" borderId="13" xfId="0" applyNumberFormat="1" applyFont="1" applyFill="1" applyBorder="1" applyAlignment="1">
      <alignment horizontal="center" vertical="center"/>
    </xf>
    <xf numFmtId="0" fontId="54" fillId="0" borderId="0" xfId="53" applyFont="1" applyFill="1" applyAlignment="1">
      <alignment vertical="top" wrapText="1"/>
      <protection/>
    </xf>
    <xf numFmtId="0" fontId="4" fillId="0" borderId="0" xfId="0" applyFont="1" applyFill="1" applyAlignment="1">
      <alignment vertical="center"/>
    </xf>
    <xf numFmtId="0" fontId="56" fillId="0" borderId="0" xfId="0" applyFont="1" applyFill="1" applyBorder="1" applyAlignment="1">
      <alignment horizontal="center" vertical="center" textRotation="90"/>
    </xf>
    <xf numFmtId="0" fontId="4" fillId="0" borderId="10" xfId="53" applyFont="1" applyFill="1" applyBorder="1" applyAlignment="1">
      <alignment horizontal="left" vertical="center" wrapText="1"/>
      <protection/>
    </xf>
    <xf numFmtId="49" fontId="4" fillId="0" borderId="14" xfId="53" applyNumberFormat="1" applyFont="1" applyFill="1" applyBorder="1" applyAlignment="1">
      <alignment horizontal="left" vertical="center"/>
      <protection/>
    </xf>
    <xf numFmtId="2" fontId="4" fillId="0" borderId="0" xfId="0" applyNumberFormat="1" applyFont="1" applyFill="1" applyAlignment="1">
      <alignment/>
    </xf>
    <xf numFmtId="2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vertical="center" wrapText="1"/>
    </xf>
    <xf numFmtId="0" fontId="4" fillId="0" borderId="0" xfId="0" applyFont="1" applyFill="1" applyAlignment="1">
      <alignment wrapText="1"/>
    </xf>
    <xf numFmtId="0" fontId="4" fillId="0" borderId="15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textRotation="90"/>
    </xf>
    <xf numFmtId="0" fontId="4" fillId="33" borderId="10" xfId="0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54" fillId="33" borderId="10" xfId="0" applyNumberFormat="1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right"/>
    </xf>
    <xf numFmtId="0" fontId="10" fillId="33" borderId="10" xfId="0" applyNumberFormat="1" applyFont="1" applyFill="1" applyBorder="1" applyAlignment="1">
      <alignment horizontal="center" vertical="top"/>
    </xf>
    <xf numFmtId="4" fontId="10" fillId="33" borderId="10" xfId="0" applyNumberFormat="1" applyFont="1" applyFill="1" applyBorder="1" applyAlignment="1">
      <alignment/>
    </xf>
    <xf numFmtId="0" fontId="10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/>
    </xf>
    <xf numFmtId="0" fontId="11" fillId="33" borderId="10" xfId="0" applyFont="1" applyFill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 horizontal="center" vertical="top" wrapText="1"/>
    </xf>
    <xf numFmtId="2" fontId="4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55" fillId="0" borderId="15" xfId="0" applyFont="1" applyFill="1" applyBorder="1" applyAlignment="1">
      <alignment horizontal="center" textRotation="90"/>
    </xf>
    <xf numFmtId="4" fontId="4" fillId="33" borderId="10" xfId="0" applyNumberFormat="1" applyFont="1" applyFill="1" applyBorder="1" applyAlignment="1">
      <alignment horizontal="right" vertical="center"/>
    </xf>
    <xf numFmtId="4" fontId="10" fillId="33" borderId="10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4" fontId="58" fillId="33" borderId="10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right" vertical="center"/>
    </xf>
    <xf numFmtId="4" fontId="59" fillId="33" borderId="10" xfId="0" applyNumberFormat="1" applyFont="1" applyFill="1" applyBorder="1" applyAlignment="1">
      <alignment horizontal="right" vertical="center"/>
    </xf>
    <xf numFmtId="4" fontId="57" fillId="33" borderId="0" xfId="0" applyNumberFormat="1" applyFont="1" applyFill="1" applyBorder="1" applyAlignment="1">
      <alignment horizontal="left"/>
    </xf>
    <xf numFmtId="0" fontId="4" fillId="34" borderId="0" xfId="0" applyFont="1" applyFill="1" applyAlignment="1">
      <alignment/>
    </xf>
    <xf numFmtId="49" fontId="6" fillId="33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vertical="center" wrapText="1"/>
    </xf>
    <xf numFmtId="4" fontId="4" fillId="33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218" fontId="4" fillId="0" borderId="0" xfId="0" applyNumberFormat="1" applyFont="1" applyFill="1" applyAlignment="1">
      <alignment/>
    </xf>
    <xf numFmtId="0" fontId="60" fillId="33" borderId="16" xfId="0" applyFont="1" applyFill="1" applyBorder="1" applyAlignment="1">
      <alignment horizontal="center" vertical="center" wrapText="1"/>
    </xf>
    <xf numFmtId="49" fontId="58" fillId="33" borderId="10" xfId="0" applyNumberFormat="1" applyFont="1" applyFill="1" applyBorder="1" applyAlignment="1">
      <alignment horizontal="left" vertical="center" wrapText="1"/>
    </xf>
    <xf numFmtId="0" fontId="58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/>
    </xf>
    <xf numFmtId="179" fontId="4" fillId="33" borderId="0" xfId="0" applyNumberFormat="1" applyFont="1" applyFill="1" applyBorder="1" applyAlignment="1">
      <alignment horizontal="left"/>
    </xf>
    <xf numFmtId="0" fontId="4" fillId="33" borderId="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left" vertical="center"/>
    </xf>
    <xf numFmtId="0" fontId="60" fillId="33" borderId="10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vertical="center"/>
    </xf>
    <xf numFmtId="2" fontId="4" fillId="33" borderId="10" xfId="0" applyNumberFormat="1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vertical="center" wrapText="1"/>
    </xf>
    <xf numFmtId="0" fontId="60" fillId="33" borderId="13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left"/>
    </xf>
    <xf numFmtId="49" fontId="4" fillId="33" borderId="0" xfId="0" applyNumberFormat="1" applyFont="1" applyFill="1" applyAlignment="1">
      <alignment horizontal="center" vertical="top"/>
    </xf>
    <xf numFmtId="0" fontId="4" fillId="33" borderId="0" xfId="0" applyFont="1" applyFill="1" applyAlignment="1">
      <alignment horizontal="left" vertical="top"/>
    </xf>
    <xf numFmtId="0" fontId="4" fillId="33" borderId="0" xfId="0" applyFont="1" applyFill="1" applyAlignment="1">
      <alignment horizontal="center" vertical="top"/>
    </xf>
    <xf numFmtId="187" fontId="4" fillId="33" borderId="0" xfId="0" applyNumberFormat="1" applyFont="1" applyFill="1" applyAlignment="1">
      <alignment horizontal="center" vertical="top"/>
    </xf>
    <xf numFmtId="4" fontId="4" fillId="33" borderId="0" xfId="0" applyNumberFormat="1" applyFont="1" applyFill="1" applyAlignment="1">
      <alignment horizontal="center" vertical="top"/>
    </xf>
    <xf numFmtId="49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188" fontId="57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15" xfId="0" applyNumberFormat="1" applyFont="1" applyFill="1" applyBorder="1" applyAlignment="1">
      <alignment horizontal="left" vertical="center"/>
    </xf>
    <xf numFmtId="0" fontId="4" fillId="0" borderId="10" xfId="53" applyFont="1" applyFill="1" applyBorder="1" applyAlignment="1">
      <alignment horizontal="left" vertical="center" wrapText="1"/>
      <protection/>
    </xf>
    <xf numFmtId="0" fontId="4" fillId="0" borderId="12" xfId="53" applyFont="1" applyFill="1" applyBorder="1" applyAlignment="1">
      <alignment horizontal="left" vertical="center" wrapText="1"/>
      <protection/>
    </xf>
    <xf numFmtId="0" fontId="4" fillId="0" borderId="18" xfId="53" applyFont="1" applyFill="1" applyBorder="1" applyAlignment="1">
      <alignment horizontal="left" vertical="center" wrapText="1"/>
      <protection/>
    </xf>
    <xf numFmtId="0" fontId="4" fillId="0" borderId="19" xfId="53" applyFont="1" applyFill="1" applyBorder="1" applyAlignment="1">
      <alignment horizontal="left" vertical="center" wrapText="1"/>
      <protection/>
    </xf>
    <xf numFmtId="49" fontId="4" fillId="0" borderId="20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left" vertical="center"/>
    </xf>
    <xf numFmtId="49" fontId="4" fillId="0" borderId="22" xfId="0" applyNumberFormat="1" applyFont="1" applyFill="1" applyBorder="1" applyAlignment="1">
      <alignment horizontal="left" vertical="center"/>
    </xf>
    <xf numFmtId="0" fontId="56" fillId="0" borderId="23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center" vertical="center" wrapText="1"/>
      <protection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0" fontId="54" fillId="0" borderId="0" xfId="53" applyFont="1" applyFill="1" applyAlignment="1">
      <alignment horizontal="left" vertical="top" wrapText="1"/>
      <protection/>
    </xf>
    <xf numFmtId="49" fontId="4" fillId="0" borderId="12" xfId="53" applyNumberFormat="1" applyFont="1" applyFill="1" applyBorder="1" applyAlignment="1">
      <alignment horizontal="left" vertical="center"/>
      <protection/>
    </xf>
    <xf numFmtId="49" fontId="4" fillId="0" borderId="18" xfId="53" applyNumberFormat="1" applyFont="1" applyFill="1" applyBorder="1" applyAlignment="1">
      <alignment horizontal="left" vertical="center"/>
      <protection/>
    </xf>
    <xf numFmtId="49" fontId="4" fillId="0" borderId="19" xfId="53" applyNumberFormat="1" applyFont="1" applyFill="1" applyBorder="1" applyAlignment="1">
      <alignment horizontal="left" vertical="center"/>
      <protection/>
    </xf>
    <xf numFmtId="49" fontId="4" fillId="0" borderId="18" xfId="0" applyNumberFormat="1" applyFont="1" applyFill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left" vertical="center"/>
    </xf>
    <xf numFmtId="49" fontId="4" fillId="0" borderId="24" xfId="53" applyNumberFormat="1" applyFont="1" applyFill="1" applyBorder="1" applyAlignment="1">
      <alignment horizontal="left" vertical="center"/>
      <protection/>
    </xf>
    <xf numFmtId="49" fontId="4" fillId="0" borderId="14" xfId="53" applyNumberFormat="1" applyFont="1" applyFill="1" applyBorder="1" applyAlignment="1">
      <alignment horizontal="left" vertical="center"/>
      <protection/>
    </xf>
    <xf numFmtId="49" fontId="4" fillId="0" borderId="25" xfId="53" applyNumberFormat="1" applyFont="1" applyFill="1" applyBorder="1" applyAlignment="1">
      <alignment horizontal="left" vertical="center"/>
      <protection/>
    </xf>
    <xf numFmtId="49" fontId="4" fillId="0" borderId="12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right"/>
    </xf>
    <xf numFmtId="0" fontId="5" fillId="0" borderId="14" xfId="53" applyFont="1" applyFill="1" applyBorder="1" applyAlignment="1">
      <alignment horizontal="center" vertical="center" wrapText="1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49" fontId="4" fillId="0" borderId="0" xfId="0" applyNumberFormat="1" applyFont="1" applyFill="1" applyAlignment="1">
      <alignment horizontal="left" vertical="top" wrapText="1"/>
    </xf>
    <xf numFmtId="0" fontId="4" fillId="0" borderId="24" xfId="53" applyFont="1" applyFill="1" applyBorder="1" applyAlignment="1">
      <alignment horizontal="left" vertical="center" wrapText="1"/>
      <protection/>
    </xf>
    <xf numFmtId="0" fontId="4" fillId="0" borderId="14" xfId="53" applyFont="1" applyFill="1" applyBorder="1" applyAlignment="1">
      <alignment horizontal="left" vertical="center" wrapText="1"/>
      <protection/>
    </xf>
    <xf numFmtId="0" fontId="4" fillId="0" borderId="25" xfId="53" applyFont="1" applyFill="1" applyBorder="1" applyAlignment="1">
      <alignment horizontal="left" vertical="center" wrapText="1"/>
      <protection/>
    </xf>
    <xf numFmtId="0" fontId="4" fillId="0" borderId="21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0" fillId="0" borderId="0" xfId="0" applyBorder="1" applyAlignment="1">
      <alignment/>
    </xf>
    <xf numFmtId="0" fontId="4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0" fillId="22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60" fillId="33" borderId="10" xfId="0" applyFont="1" applyFill="1" applyBorder="1" applyAlignment="1">
      <alignment horizontal="left" vertical="center" wrapText="1"/>
    </xf>
    <xf numFmtId="0" fontId="60" fillId="33" borderId="11" xfId="0" applyFont="1" applyFill="1" applyBorder="1" applyAlignment="1">
      <alignment horizontal="center" vertical="center" wrapText="1"/>
    </xf>
    <xf numFmtId="0" fontId="60" fillId="33" borderId="16" xfId="0" applyFont="1" applyFill="1" applyBorder="1" applyAlignment="1">
      <alignment horizontal="center" vertical="center" wrapText="1"/>
    </xf>
    <xf numFmtId="0" fontId="60" fillId="33" borderId="13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left" vertical="top" wrapText="1"/>
    </xf>
    <xf numFmtId="49" fontId="9" fillId="33" borderId="10" xfId="0" applyNumberFormat="1" applyFont="1" applyFill="1" applyBorder="1" applyAlignment="1">
      <alignment horizontal="left" vertical="top"/>
    </xf>
    <xf numFmtId="49" fontId="54" fillId="33" borderId="10" xfId="0" applyNumberFormat="1" applyFont="1" applyFill="1" applyBorder="1" applyAlignment="1">
      <alignment horizontal="left" vertical="center"/>
    </xf>
    <xf numFmtId="49" fontId="54" fillId="33" borderId="11" xfId="0" applyNumberFormat="1" applyFont="1" applyFill="1" applyBorder="1" applyAlignment="1">
      <alignment horizontal="center" vertical="center"/>
    </xf>
    <xf numFmtId="49" fontId="54" fillId="33" borderId="16" xfId="0" applyNumberFormat="1" applyFont="1" applyFill="1" applyBorder="1" applyAlignment="1">
      <alignment horizontal="center" vertical="center"/>
    </xf>
    <xf numFmtId="49" fontId="54" fillId="33" borderId="13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188" fontId="54" fillId="33" borderId="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horizontal="center" vertical="top" wrapText="1"/>
    </xf>
    <xf numFmtId="2" fontId="4" fillId="0" borderId="16" xfId="0" applyNumberFormat="1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 vertical="top" wrapText="1"/>
    </xf>
    <xf numFmtId="49" fontId="5" fillId="33" borderId="14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left"/>
    </xf>
    <xf numFmtId="0" fontId="10" fillId="33" borderId="10" xfId="0" applyNumberFormat="1" applyFont="1" applyFill="1" applyBorder="1" applyAlignment="1">
      <alignment horizontal="left" vertical="top"/>
    </xf>
    <xf numFmtId="49" fontId="60" fillId="33" borderId="10" xfId="0" applyNumberFormat="1" applyFont="1" applyFill="1" applyBorder="1" applyAlignment="1">
      <alignment horizontal="left" vertical="center"/>
    </xf>
    <xf numFmtId="49" fontId="4" fillId="33" borderId="11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left" vertical="top"/>
    </xf>
    <xf numFmtId="49" fontId="4" fillId="33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600075</xdr:colOff>
      <xdr:row>149</xdr:row>
      <xdr:rowOff>266700</xdr:rowOff>
    </xdr:from>
    <xdr:to>
      <xdr:col>16</xdr:col>
      <xdr:colOff>514350</xdr:colOff>
      <xdr:row>150</xdr:row>
      <xdr:rowOff>200025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100" y="73113900"/>
          <a:ext cx="18288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view="pageBreakPreview" zoomScale="89" zoomScaleSheetLayoutView="89" workbookViewId="0" topLeftCell="A1">
      <pane xSplit="2" ySplit="6" topLeftCell="C1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58" sqref="E58"/>
    </sheetView>
  </sheetViews>
  <sheetFormatPr defaultColWidth="9.25390625" defaultRowHeight="12.75"/>
  <cols>
    <col min="1" max="1" width="6.25390625" style="46" customWidth="1"/>
    <col min="2" max="2" width="79.25390625" style="1" customWidth="1"/>
    <col min="3" max="3" width="12.00390625" style="1" customWidth="1"/>
    <col min="4" max="4" width="11.75390625" style="1" customWidth="1"/>
    <col min="5" max="5" width="16.25390625" style="1" customWidth="1"/>
    <col min="6" max="6" width="11.375" style="1" hidden="1" customWidth="1"/>
    <col min="7" max="11" width="11.375" style="1" customWidth="1"/>
    <col min="12" max="12" width="9.25390625" style="40" customWidth="1"/>
    <col min="13" max="13" width="9.25390625" style="39" customWidth="1"/>
    <col min="14" max="16384" width="9.25390625" style="1" customWidth="1"/>
  </cols>
  <sheetData>
    <row r="1" spans="1:11" ht="51.75" customHeight="1">
      <c r="A1" s="30"/>
      <c r="B1" s="18"/>
      <c r="C1" s="28"/>
      <c r="D1" s="18"/>
      <c r="E1" s="18"/>
      <c r="G1" s="155" t="s">
        <v>67</v>
      </c>
      <c r="H1" s="155"/>
      <c r="I1" s="155"/>
      <c r="J1" s="155"/>
      <c r="K1" s="155"/>
    </row>
    <row r="2" spans="1:11" ht="37.5" customHeight="1">
      <c r="A2" s="166" t="s">
        <v>110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</row>
    <row r="3" spans="1:11" ht="25.5" customHeight="1">
      <c r="A3" s="167" t="s">
        <v>9</v>
      </c>
      <c r="B3" s="151" t="s">
        <v>16</v>
      </c>
      <c r="C3" s="151" t="s">
        <v>5</v>
      </c>
      <c r="D3" s="151" t="s">
        <v>12</v>
      </c>
      <c r="E3" s="151" t="s">
        <v>36</v>
      </c>
      <c r="F3" s="150" t="s">
        <v>20</v>
      </c>
      <c r="G3" s="150" t="s">
        <v>17</v>
      </c>
      <c r="H3" s="150" t="s">
        <v>18</v>
      </c>
      <c r="I3" s="150" t="s">
        <v>21</v>
      </c>
      <c r="J3" s="150" t="s">
        <v>22</v>
      </c>
      <c r="K3" s="150" t="s">
        <v>23</v>
      </c>
    </row>
    <row r="4" spans="1:11" ht="25.5" customHeight="1">
      <c r="A4" s="167"/>
      <c r="B4" s="151"/>
      <c r="C4" s="151"/>
      <c r="D4" s="151"/>
      <c r="E4" s="151"/>
      <c r="F4" s="150"/>
      <c r="G4" s="150"/>
      <c r="H4" s="150"/>
      <c r="I4" s="150"/>
      <c r="J4" s="150"/>
      <c r="K4" s="150"/>
    </row>
    <row r="5" spans="1:11" ht="25.5" customHeight="1">
      <c r="A5" s="167"/>
      <c r="B5" s="151"/>
      <c r="C5" s="151"/>
      <c r="D5" s="151"/>
      <c r="E5" s="151"/>
      <c r="F5" s="150"/>
      <c r="G5" s="150"/>
      <c r="H5" s="150"/>
      <c r="I5" s="150"/>
      <c r="J5" s="150"/>
      <c r="K5" s="150"/>
    </row>
    <row r="6" spans="1:11" ht="48" customHeight="1">
      <c r="A6" s="142" t="s">
        <v>125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</row>
    <row r="7" spans="1:11" ht="35.25" customHeight="1">
      <c r="A7" s="20">
        <v>1</v>
      </c>
      <c r="B7" s="41" t="s">
        <v>116</v>
      </c>
      <c r="C7" s="8" t="s">
        <v>3</v>
      </c>
      <c r="D7" s="19" t="s">
        <v>74</v>
      </c>
      <c r="E7" s="34" t="s">
        <v>1</v>
      </c>
      <c r="F7" s="57"/>
      <c r="G7" s="60">
        <f>(49650+5442+282531+928+1675+13302+20611+2334)/(410700-970)*100</f>
        <v>91.88</v>
      </c>
      <c r="H7" s="60">
        <f>(49650+5442+282531+928+1675+13302+20611+2334)/(410700-970)*100</f>
        <v>91.88</v>
      </c>
      <c r="I7" s="60">
        <v>92</v>
      </c>
      <c r="J7" s="60">
        <v>92.1</v>
      </c>
      <c r="K7" s="60">
        <v>92.2</v>
      </c>
    </row>
    <row r="8" spans="1:11" ht="83.25" customHeight="1">
      <c r="A8" s="20" t="s">
        <v>117</v>
      </c>
      <c r="B8" s="41" t="s">
        <v>58</v>
      </c>
      <c r="C8" s="8" t="s">
        <v>3</v>
      </c>
      <c r="D8" s="19" t="s">
        <v>74</v>
      </c>
      <c r="E8" s="22" t="s">
        <v>2</v>
      </c>
      <c r="F8" s="36">
        <v>80</v>
      </c>
      <c r="G8" s="8">
        <v>78.8</v>
      </c>
      <c r="H8" s="8">
        <v>82.4</v>
      </c>
      <c r="I8" s="8">
        <v>86.6</v>
      </c>
      <c r="J8" s="8">
        <v>91.3</v>
      </c>
      <c r="K8" s="8">
        <v>100</v>
      </c>
    </row>
    <row r="9" spans="1:11" ht="66.75" customHeight="1">
      <c r="A9" s="20" t="s">
        <v>37</v>
      </c>
      <c r="B9" s="33" t="s">
        <v>55</v>
      </c>
      <c r="C9" s="19" t="s">
        <v>3</v>
      </c>
      <c r="D9" s="19" t="s">
        <v>74</v>
      </c>
      <c r="E9" s="19" t="s">
        <v>2</v>
      </c>
      <c r="F9" s="19">
        <v>1.96</v>
      </c>
      <c r="G9" s="19">
        <v>1.96</v>
      </c>
      <c r="H9" s="19">
        <v>1.86</v>
      </c>
      <c r="I9" s="19">
        <v>1.82</v>
      </c>
      <c r="J9" s="19">
        <v>1.78</v>
      </c>
      <c r="K9" s="19">
        <v>1.74</v>
      </c>
    </row>
    <row r="10" spans="1:11" ht="57.75" customHeight="1">
      <c r="A10" s="20" t="s">
        <v>118</v>
      </c>
      <c r="B10" s="41" t="s">
        <v>38</v>
      </c>
      <c r="C10" s="8" t="s">
        <v>3</v>
      </c>
      <c r="D10" s="19" t="s">
        <v>74</v>
      </c>
      <c r="E10" s="19" t="s">
        <v>2</v>
      </c>
      <c r="F10" s="25">
        <v>60.5</v>
      </c>
      <c r="G10" s="25">
        <v>65.72</v>
      </c>
      <c r="H10" s="25">
        <v>70.73</v>
      </c>
      <c r="I10" s="25">
        <v>73.76</v>
      </c>
      <c r="J10" s="25">
        <v>76.15</v>
      </c>
      <c r="K10" s="25">
        <v>76.15</v>
      </c>
    </row>
    <row r="11" spans="1:11" ht="73.5" customHeight="1">
      <c r="A11" s="20" t="s">
        <v>119</v>
      </c>
      <c r="B11" s="33" t="s">
        <v>63</v>
      </c>
      <c r="C11" s="19" t="s">
        <v>3</v>
      </c>
      <c r="D11" s="19" t="s">
        <v>74</v>
      </c>
      <c r="E11" s="22" t="s">
        <v>2</v>
      </c>
      <c r="F11" s="19">
        <v>66.5</v>
      </c>
      <c r="G11" s="19">
        <v>60.6</v>
      </c>
      <c r="H11" s="19">
        <v>60.6</v>
      </c>
      <c r="I11" s="19">
        <v>60.65</v>
      </c>
      <c r="J11" s="19">
        <v>60.7</v>
      </c>
      <c r="K11" s="19">
        <v>60.75</v>
      </c>
    </row>
    <row r="12" spans="1:11" ht="43.5" customHeight="1">
      <c r="A12" s="152" t="s">
        <v>126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4"/>
    </row>
    <row r="13" spans="1:11" ht="27" customHeight="1">
      <c r="A13" s="161" t="s">
        <v>79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3"/>
    </row>
    <row r="14" spans="1:11" ht="35.25" customHeight="1">
      <c r="A14" s="20" t="s">
        <v>84</v>
      </c>
      <c r="B14" s="33" t="s">
        <v>114</v>
      </c>
      <c r="C14" s="19" t="s">
        <v>13</v>
      </c>
      <c r="D14" s="8">
        <v>0.04</v>
      </c>
      <c r="E14" s="22" t="s">
        <v>2</v>
      </c>
      <c r="F14" s="58"/>
      <c r="G14" s="19">
        <v>15</v>
      </c>
      <c r="H14" s="19">
        <v>20</v>
      </c>
      <c r="I14" s="19">
        <v>21</v>
      </c>
      <c r="J14" s="19">
        <v>22</v>
      </c>
      <c r="K14" s="19">
        <v>23</v>
      </c>
    </row>
    <row r="15" spans="1:11" ht="47.25">
      <c r="A15" s="20" t="s">
        <v>85</v>
      </c>
      <c r="B15" s="33" t="s">
        <v>51</v>
      </c>
      <c r="C15" s="19" t="s">
        <v>13</v>
      </c>
      <c r="D15" s="8">
        <v>0.03</v>
      </c>
      <c r="E15" s="22" t="s">
        <v>2</v>
      </c>
      <c r="F15" s="19">
        <v>0</v>
      </c>
      <c r="G15" s="19">
        <v>0</v>
      </c>
      <c r="H15" s="19">
        <v>0</v>
      </c>
      <c r="I15" s="19">
        <v>0</v>
      </c>
      <c r="J15" s="19">
        <v>2</v>
      </c>
      <c r="K15" s="19">
        <v>4</v>
      </c>
    </row>
    <row r="16" spans="1:12" ht="36" customHeight="1">
      <c r="A16" s="20" t="s">
        <v>86</v>
      </c>
      <c r="B16" s="33" t="s">
        <v>115</v>
      </c>
      <c r="C16" s="19" t="s">
        <v>13</v>
      </c>
      <c r="D16" s="8">
        <v>0.03</v>
      </c>
      <c r="E16" s="22" t="s">
        <v>2</v>
      </c>
      <c r="F16" s="19">
        <v>50</v>
      </c>
      <c r="G16" s="19">
        <v>1</v>
      </c>
      <c r="H16" s="19">
        <v>1</v>
      </c>
      <c r="I16" s="19">
        <v>2</v>
      </c>
      <c r="J16" s="19">
        <v>4</v>
      </c>
      <c r="K16" s="19">
        <v>5</v>
      </c>
      <c r="L16" s="56"/>
    </row>
    <row r="17" spans="1:12" ht="36" customHeight="1">
      <c r="A17" s="152" t="s">
        <v>127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4"/>
      <c r="L17" s="56"/>
    </row>
    <row r="18" spans="1:11" ht="24" customHeight="1">
      <c r="A18" s="142" t="s">
        <v>145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</row>
    <row r="19" spans="1:11" ht="24" customHeight="1">
      <c r="A19" s="142" t="s">
        <v>146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</row>
    <row r="20" spans="1:11" ht="33" customHeight="1">
      <c r="A20" s="50" t="s">
        <v>87</v>
      </c>
      <c r="B20" s="51" t="s">
        <v>47</v>
      </c>
      <c r="C20" s="45" t="s">
        <v>3</v>
      </c>
      <c r="D20" s="8">
        <v>0.04</v>
      </c>
      <c r="E20" s="52" t="s">
        <v>2</v>
      </c>
      <c r="F20" s="48">
        <v>546.3</v>
      </c>
      <c r="G20" s="45">
        <v>538.7</v>
      </c>
      <c r="H20" s="45">
        <v>568.3</v>
      </c>
      <c r="I20" s="45">
        <v>577.6</v>
      </c>
      <c r="J20" s="53">
        <v>581.7</v>
      </c>
      <c r="K20" s="53">
        <v>579</v>
      </c>
    </row>
    <row r="21" spans="1:11" ht="94.5">
      <c r="A21" s="50" t="s">
        <v>88</v>
      </c>
      <c r="B21" s="41" t="s">
        <v>52</v>
      </c>
      <c r="C21" s="8" t="s">
        <v>3</v>
      </c>
      <c r="D21" s="8">
        <v>0.03</v>
      </c>
      <c r="E21" s="22" t="s">
        <v>2</v>
      </c>
      <c r="F21" s="8" t="s">
        <v>0</v>
      </c>
      <c r="G21" s="8" t="s">
        <v>0</v>
      </c>
      <c r="H21" s="8" t="s">
        <v>0</v>
      </c>
      <c r="I21" s="8">
        <v>5</v>
      </c>
      <c r="J21" s="8">
        <v>30</v>
      </c>
      <c r="K21" s="8">
        <v>50</v>
      </c>
    </row>
    <row r="22" spans="1:11" ht="99.75" customHeight="1">
      <c r="A22" s="50" t="s">
        <v>89</v>
      </c>
      <c r="B22" s="41" t="s">
        <v>54</v>
      </c>
      <c r="C22" s="8" t="s">
        <v>3</v>
      </c>
      <c r="D22" s="8">
        <v>0.03</v>
      </c>
      <c r="E22" s="22" t="s">
        <v>2</v>
      </c>
      <c r="F22" s="8" t="s">
        <v>0</v>
      </c>
      <c r="G22" s="8" t="s">
        <v>0</v>
      </c>
      <c r="H22" s="8">
        <v>5</v>
      </c>
      <c r="I22" s="8">
        <v>6</v>
      </c>
      <c r="J22" s="8">
        <v>7</v>
      </c>
      <c r="K22" s="8">
        <v>7</v>
      </c>
    </row>
    <row r="23" spans="1:11" ht="98.25" customHeight="1">
      <c r="A23" s="50" t="s">
        <v>90</v>
      </c>
      <c r="B23" s="41" t="s">
        <v>53</v>
      </c>
      <c r="C23" s="8" t="s">
        <v>3</v>
      </c>
      <c r="D23" s="8">
        <v>0.03</v>
      </c>
      <c r="E23" s="22" t="s">
        <v>2</v>
      </c>
      <c r="F23" s="8" t="s">
        <v>0</v>
      </c>
      <c r="G23" s="8" t="s">
        <v>0</v>
      </c>
      <c r="H23" s="8" t="s">
        <v>0</v>
      </c>
      <c r="I23" s="8">
        <v>60</v>
      </c>
      <c r="J23" s="8">
        <v>100</v>
      </c>
      <c r="K23" s="8">
        <v>100</v>
      </c>
    </row>
    <row r="24" spans="1:11" ht="27" customHeight="1">
      <c r="A24" s="143" t="s">
        <v>147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5"/>
    </row>
    <row r="25" spans="1:11" ht="82.5" customHeight="1">
      <c r="A25" s="20" t="s">
        <v>91</v>
      </c>
      <c r="B25" s="41" t="s">
        <v>42</v>
      </c>
      <c r="C25" s="19" t="s">
        <v>3</v>
      </c>
      <c r="D25" s="8">
        <v>0.03</v>
      </c>
      <c r="E25" s="22" t="s">
        <v>1</v>
      </c>
      <c r="F25" s="6">
        <v>15.6</v>
      </c>
      <c r="G25" s="6">
        <v>12.73</v>
      </c>
      <c r="H25" s="35">
        <v>11.2</v>
      </c>
      <c r="I25" s="35">
        <v>10.5</v>
      </c>
      <c r="J25" s="35">
        <v>9.4</v>
      </c>
      <c r="K25" s="35">
        <v>9.4</v>
      </c>
    </row>
    <row r="26" spans="1:11" ht="73.5" customHeight="1">
      <c r="A26" s="20" t="s">
        <v>92</v>
      </c>
      <c r="B26" s="41" t="s">
        <v>43</v>
      </c>
      <c r="C26" s="19" t="s">
        <v>3</v>
      </c>
      <c r="D26" s="8">
        <v>0.03</v>
      </c>
      <c r="E26" s="34" t="s">
        <v>1</v>
      </c>
      <c r="F26" s="6">
        <v>83.66</v>
      </c>
      <c r="G26" s="6">
        <v>83.96</v>
      </c>
      <c r="H26" s="6">
        <v>83.96</v>
      </c>
      <c r="I26" s="6">
        <v>83.96</v>
      </c>
      <c r="J26" s="6">
        <v>83.96</v>
      </c>
      <c r="K26" s="6">
        <v>83.96</v>
      </c>
    </row>
    <row r="27" spans="1:11" ht="33.75" customHeight="1">
      <c r="A27" s="20" t="s">
        <v>93</v>
      </c>
      <c r="B27" s="41" t="s">
        <v>11</v>
      </c>
      <c r="C27" s="19" t="s">
        <v>3</v>
      </c>
      <c r="D27" s="8">
        <v>0.03</v>
      </c>
      <c r="E27" s="19" t="s">
        <v>2</v>
      </c>
      <c r="F27" s="23">
        <v>90</v>
      </c>
      <c r="G27" s="23">
        <v>90</v>
      </c>
      <c r="H27" s="23">
        <v>90</v>
      </c>
      <c r="I27" s="23">
        <v>95</v>
      </c>
      <c r="J27" s="23">
        <v>95</v>
      </c>
      <c r="K27" s="23">
        <v>98</v>
      </c>
    </row>
    <row r="28" spans="1:13" s="44" customFormat="1" ht="69" customHeight="1">
      <c r="A28" s="20" t="s">
        <v>94</v>
      </c>
      <c r="B28" s="41" t="s">
        <v>41</v>
      </c>
      <c r="C28" s="8" t="s">
        <v>3</v>
      </c>
      <c r="D28" s="8">
        <v>0.04</v>
      </c>
      <c r="E28" s="19" t="s">
        <v>2</v>
      </c>
      <c r="F28" s="25">
        <v>2.34</v>
      </c>
      <c r="G28" s="25">
        <v>2.64</v>
      </c>
      <c r="H28" s="25">
        <v>2.64</v>
      </c>
      <c r="I28" s="25">
        <v>2.64</v>
      </c>
      <c r="J28" s="25">
        <v>2.64</v>
      </c>
      <c r="K28" s="25">
        <v>2.64</v>
      </c>
      <c r="L28" s="42"/>
      <c r="M28" s="43"/>
    </row>
    <row r="29" spans="1:11" ht="63">
      <c r="A29" s="20" t="s">
        <v>95</v>
      </c>
      <c r="B29" s="41" t="s">
        <v>44</v>
      </c>
      <c r="C29" s="19" t="s">
        <v>3</v>
      </c>
      <c r="D29" s="8">
        <v>0.03</v>
      </c>
      <c r="E29" s="34" t="s">
        <v>1</v>
      </c>
      <c r="F29" s="6">
        <v>9.78</v>
      </c>
      <c r="G29" s="6">
        <v>10.05</v>
      </c>
      <c r="H29" s="6">
        <v>11.3</v>
      </c>
      <c r="I29" s="6">
        <v>12.5</v>
      </c>
      <c r="J29" s="6">
        <v>14.8</v>
      </c>
      <c r="K29" s="63">
        <v>17.5</v>
      </c>
    </row>
    <row r="30" spans="1:11" ht="78.75">
      <c r="A30" s="20" t="s">
        <v>96</v>
      </c>
      <c r="B30" s="41" t="s">
        <v>45</v>
      </c>
      <c r="C30" s="21" t="s">
        <v>3</v>
      </c>
      <c r="D30" s="8">
        <v>0.03</v>
      </c>
      <c r="E30" s="19" t="s">
        <v>2</v>
      </c>
      <c r="F30" s="21">
        <v>83</v>
      </c>
      <c r="G30" s="21">
        <v>85</v>
      </c>
      <c r="H30" s="21">
        <v>87</v>
      </c>
      <c r="I30" s="21">
        <v>89</v>
      </c>
      <c r="J30" s="21">
        <v>95</v>
      </c>
      <c r="K30" s="21">
        <v>100</v>
      </c>
    </row>
    <row r="31" spans="1:12" ht="52.5" customHeight="1">
      <c r="A31" s="20" t="s">
        <v>97</v>
      </c>
      <c r="B31" s="41" t="s">
        <v>120</v>
      </c>
      <c r="C31" s="21" t="s">
        <v>3</v>
      </c>
      <c r="D31" s="8">
        <v>0.04</v>
      </c>
      <c r="E31" s="19" t="s">
        <v>2</v>
      </c>
      <c r="F31" s="37">
        <v>35</v>
      </c>
      <c r="G31" s="37">
        <v>37</v>
      </c>
      <c r="H31" s="37">
        <v>41</v>
      </c>
      <c r="I31" s="37">
        <v>45</v>
      </c>
      <c r="J31" s="37">
        <v>48</v>
      </c>
      <c r="K31" s="37">
        <v>48</v>
      </c>
      <c r="L31" s="149" t="s">
        <v>64</v>
      </c>
    </row>
    <row r="32" spans="1:12" ht="94.5">
      <c r="A32" s="20" t="s">
        <v>98</v>
      </c>
      <c r="B32" s="41" t="s">
        <v>59</v>
      </c>
      <c r="C32" s="21" t="s">
        <v>3</v>
      </c>
      <c r="D32" s="8">
        <v>0.04</v>
      </c>
      <c r="E32" s="19" t="s">
        <v>2</v>
      </c>
      <c r="F32" s="37">
        <v>45</v>
      </c>
      <c r="G32" s="37">
        <v>47</v>
      </c>
      <c r="H32" s="37">
        <v>54</v>
      </c>
      <c r="I32" s="37">
        <v>65</v>
      </c>
      <c r="J32" s="37">
        <v>70</v>
      </c>
      <c r="K32" s="37">
        <v>70</v>
      </c>
      <c r="L32" s="149"/>
    </row>
    <row r="33" spans="1:12" ht="63">
      <c r="A33" s="20" t="s">
        <v>99</v>
      </c>
      <c r="B33" s="41" t="s">
        <v>124</v>
      </c>
      <c r="C33" s="21" t="s">
        <v>3</v>
      </c>
      <c r="D33" s="8">
        <v>0.03</v>
      </c>
      <c r="E33" s="19" t="s">
        <v>2</v>
      </c>
      <c r="F33" s="37">
        <v>1</v>
      </c>
      <c r="G33" s="37">
        <v>3</v>
      </c>
      <c r="H33" s="37">
        <v>5</v>
      </c>
      <c r="I33" s="37">
        <v>7</v>
      </c>
      <c r="J33" s="37">
        <v>10</v>
      </c>
      <c r="K33" s="37">
        <v>12</v>
      </c>
      <c r="L33" s="149"/>
    </row>
    <row r="34" spans="1:11" ht="99.75" customHeight="1">
      <c r="A34" s="20" t="s">
        <v>100</v>
      </c>
      <c r="B34" s="33" t="s">
        <v>57</v>
      </c>
      <c r="C34" s="19" t="s">
        <v>3</v>
      </c>
      <c r="D34" s="8">
        <v>0.03</v>
      </c>
      <c r="E34" s="19" t="s">
        <v>2</v>
      </c>
      <c r="F34" s="29" t="s">
        <v>0</v>
      </c>
      <c r="G34" s="29" t="s">
        <v>0</v>
      </c>
      <c r="H34" s="29" t="s">
        <v>0</v>
      </c>
      <c r="I34" s="29">
        <v>60</v>
      </c>
      <c r="J34" s="29">
        <v>100</v>
      </c>
      <c r="K34" s="19">
        <v>100</v>
      </c>
    </row>
    <row r="35" spans="1:12" ht="24" customHeight="1">
      <c r="A35" s="152" t="s">
        <v>148</v>
      </c>
      <c r="B35" s="159"/>
      <c r="C35" s="159"/>
      <c r="D35" s="159"/>
      <c r="E35" s="159"/>
      <c r="F35" s="159"/>
      <c r="G35" s="159"/>
      <c r="H35" s="159"/>
      <c r="I35" s="159"/>
      <c r="J35" s="159"/>
      <c r="K35" s="160"/>
      <c r="L35" s="56"/>
    </row>
    <row r="36" spans="1:11" ht="63">
      <c r="A36" s="31" t="s">
        <v>101</v>
      </c>
      <c r="B36" s="33" t="s">
        <v>48</v>
      </c>
      <c r="C36" s="8" t="s">
        <v>3</v>
      </c>
      <c r="D36" s="8">
        <v>0.04</v>
      </c>
      <c r="E36" s="22" t="s">
        <v>2</v>
      </c>
      <c r="F36" s="19">
        <v>70</v>
      </c>
      <c r="G36" s="19">
        <v>70</v>
      </c>
      <c r="H36" s="19">
        <v>70</v>
      </c>
      <c r="I36" s="19">
        <v>70.2</v>
      </c>
      <c r="J36" s="19">
        <v>70.4</v>
      </c>
      <c r="K36" s="19">
        <v>70.6</v>
      </c>
    </row>
    <row r="37" spans="1:11" ht="100.5" customHeight="1">
      <c r="A37" s="31" t="s">
        <v>109</v>
      </c>
      <c r="B37" s="33" t="s">
        <v>50</v>
      </c>
      <c r="C37" s="8" t="s">
        <v>3</v>
      </c>
      <c r="D37" s="8">
        <v>0.03</v>
      </c>
      <c r="E37" s="22" t="s">
        <v>2</v>
      </c>
      <c r="F37" s="19" t="s">
        <v>0</v>
      </c>
      <c r="G37" s="19" t="s">
        <v>0</v>
      </c>
      <c r="H37" s="19" t="s">
        <v>0</v>
      </c>
      <c r="I37" s="19">
        <v>60</v>
      </c>
      <c r="J37" s="19">
        <v>100</v>
      </c>
      <c r="K37" s="19">
        <v>100</v>
      </c>
    </row>
    <row r="38" spans="1:12" ht="26.25" customHeight="1">
      <c r="A38" s="146" t="s">
        <v>149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8"/>
      <c r="L38" s="56"/>
    </row>
    <row r="39" spans="1:11" ht="53.25" customHeight="1">
      <c r="A39" s="31" t="s">
        <v>102</v>
      </c>
      <c r="B39" s="33" t="s">
        <v>49</v>
      </c>
      <c r="C39" s="8" t="s">
        <v>3</v>
      </c>
      <c r="D39" s="8">
        <v>0.04</v>
      </c>
      <c r="E39" s="22" t="s">
        <v>2</v>
      </c>
      <c r="F39" s="19">
        <v>78.4</v>
      </c>
      <c r="G39" s="19">
        <v>79.2</v>
      </c>
      <c r="H39" s="19">
        <v>80</v>
      </c>
      <c r="I39" s="19">
        <v>80.2</v>
      </c>
      <c r="J39" s="19">
        <v>80.4</v>
      </c>
      <c r="K39" s="19">
        <v>80.5</v>
      </c>
    </row>
    <row r="40" spans="1:12" ht="31.5" customHeight="1">
      <c r="A40" s="139" t="s">
        <v>128</v>
      </c>
      <c r="B40" s="140"/>
      <c r="C40" s="140"/>
      <c r="D40" s="140"/>
      <c r="E40" s="140"/>
      <c r="F40" s="140"/>
      <c r="G40" s="140"/>
      <c r="H40" s="140"/>
      <c r="I40" s="140"/>
      <c r="J40" s="140"/>
      <c r="K40" s="141"/>
      <c r="L40" s="56"/>
    </row>
    <row r="41" spans="1:11" ht="36.75" customHeight="1">
      <c r="A41" s="26" t="s">
        <v>103</v>
      </c>
      <c r="B41" s="33" t="s">
        <v>15</v>
      </c>
      <c r="C41" s="19" t="s">
        <v>3</v>
      </c>
      <c r="D41" s="8">
        <v>0.04</v>
      </c>
      <c r="E41" s="22" t="s">
        <v>2</v>
      </c>
      <c r="F41" s="22">
        <v>82.9</v>
      </c>
      <c r="G41" s="22">
        <v>82.9</v>
      </c>
      <c r="H41" s="22">
        <v>82.9</v>
      </c>
      <c r="I41" s="22">
        <v>82.9</v>
      </c>
      <c r="J41" s="22">
        <v>82.9</v>
      </c>
      <c r="K41" s="22">
        <v>82.9</v>
      </c>
    </row>
    <row r="42" spans="1:11" ht="22.5" customHeight="1">
      <c r="A42" s="156" t="s">
        <v>129</v>
      </c>
      <c r="B42" s="157"/>
      <c r="C42" s="157"/>
      <c r="D42" s="157"/>
      <c r="E42" s="157"/>
      <c r="F42" s="157"/>
      <c r="G42" s="157"/>
      <c r="H42" s="157"/>
      <c r="I42" s="157"/>
      <c r="J42" s="157"/>
      <c r="K42" s="158"/>
    </row>
    <row r="43" spans="1:11" ht="23.25" customHeight="1">
      <c r="A43" s="161" t="s">
        <v>77</v>
      </c>
      <c r="B43" s="162"/>
      <c r="C43" s="162"/>
      <c r="D43" s="162"/>
      <c r="E43" s="162"/>
      <c r="F43" s="162"/>
      <c r="G43" s="162"/>
      <c r="H43" s="162"/>
      <c r="I43" s="162"/>
      <c r="J43" s="162"/>
      <c r="K43" s="163"/>
    </row>
    <row r="44" spans="1:11" ht="51" customHeight="1">
      <c r="A44" s="20" t="s">
        <v>104</v>
      </c>
      <c r="B44" s="33" t="s">
        <v>56</v>
      </c>
      <c r="C44" s="19" t="s">
        <v>3</v>
      </c>
      <c r="D44" s="8">
        <v>0.04</v>
      </c>
      <c r="E44" s="19" t="s">
        <v>2</v>
      </c>
      <c r="F44" s="19">
        <v>15.6</v>
      </c>
      <c r="G44" s="19">
        <v>15.6</v>
      </c>
      <c r="H44" s="19">
        <v>15.6</v>
      </c>
      <c r="I44" s="19">
        <v>15.6</v>
      </c>
      <c r="J44" s="19">
        <v>15.6</v>
      </c>
      <c r="K44" s="19">
        <v>15.6</v>
      </c>
    </row>
    <row r="45" spans="1:11" ht="39" customHeight="1">
      <c r="A45" s="152" t="s">
        <v>130</v>
      </c>
      <c r="B45" s="153"/>
      <c r="C45" s="153"/>
      <c r="D45" s="153"/>
      <c r="E45" s="153"/>
      <c r="F45" s="153"/>
      <c r="G45" s="153"/>
      <c r="H45" s="153"/>
      <c r="I45" s="153"/>
      <c r="J45" s="153"/>
      <c r="K45" s="154"/>
    </row>
    <row r="46" spans="1:11" ht="24" customHeight="1">
      <c r="A46" s="161" t="s">
        <v>78</v>
      </c>
      <c r="B46" s="162"/>
      <c r="C46" s="162"/>
      <c r="D46" s="162"/>
      <c r="E46" s="162"/>
      <c r="F46" s="162"/>
      <c r="G46" s="162"/>
      <c r="H46" s="162"/>
      <c r="I46" s="162"/>
      <c r="J46" s="162"/>
      <c r="K46" s="163"/>
    </row>
    <row r="47" spans="1:11" ht="81.75" customHeight="1">
      <c r="A47" s="20" t="s">
        <v>105</v>
      </c>
      <c r="B47" s="41" t="s">
        <v>40</v>
      </c>
      <c r="C47" s="21" t="s">
        <v>3</v>
      </c>
      <c r="D47" s="8">
        <v>0.04</v>
      </c>
      <c r="E47" s="22" t="s">
        <v>1</v>
      </c>
      <c r="F47" s="25">
        <v>97.09</v>
      </c>
      <c r="G47" s="25">
        <v>97.13</v>
      </c>
      <c r="H47" s="25">
        <v>97.13</v>
      </c>
      <c r="I47" s="25">
        <v>97.13</v>
      </c>
      <c r="J47" s="25">
        <v>97.13</v>
      </c>
      <c r="K47" s="25">
        <v>97.13</v>
      </c>
    </row>
    <row r="48" spans="1:11" ht="67.5" customHeight="1">
      <c r="A48" s="20" t="s">
        <v>106</v>
      </c>
      <c r="B48" s="41" t="s">
        <v>35</v>
      </c>
      <c r="C48" s="19" t="s">
        <v>10</v>
      </c>
      <c r="D48" s="8">
        <v>0.04</v>
      </c>
      <c r="E48" s="22" t="s">
        <v>2</v>
      </c>
      <c r="F48" s="32">
        <v>243</v>
      </c>
      <c r="G48" s="32">
        <v>218</v>
      </c>
      <c r="H48" s="32">
        <v>546</v>
      </c>
      <c r="I48" s="32">
        <v>486</v>
      </c>
      <c r="J48" s="32">
        <v>315</v>
      </c>
      <c r="K48" s="32">
        <v>350</v>
      </c>
    </row>
    <row r="49" spans="1:11" ht="57.75" customHeight="1">
      <c r="A49" s="20" t="s">
        <v>107</v>
      </c>
      <c r="B49" s="41" t="s">
        <v>34</v>
      </c>
      <c r="C49" s="19" t="s">
        <v>10</v>
      </c>
      <c r="D49" s="8">
        <v>0.04</v>
      </c>
      <c r="E49" s="22" t="s">
        <v>2</v>
      </c>
      <c r="F49" s="32">
        <v>134</v>
      </c>
      <c r="G49" s="32">
        <v>255</v>
      </c>
      <c r="H49" s="32">
        <v>2800</v>
      </c>
      <c r="I49" s="32">
        <v>2965</v>
      </c>
      <c r="J49" s="32">
        <v>3217</v>
      </c>
      <c r="K49" s="32">
        <v>3602</v>
      </c>
    </row>
    <row r="50" spans="1:11" ht="113.25" customHeight="1">
      <c r="A50" s="20" t="s">
        <v>108</v>
      </c>
      <c r="B50" s="41" t="s">
        <v>46</v>
      </c>
      <c r="C50" s="21" t="s">
        <v>3</v>
      </c>
      <c r="D50" s="8">
        <v>0.04</v>
      </c>
      <c r="E50" s="22" t="s">
        <v>1</v>
      </c>
      <c r="F50" s="8">
        <v>8.02</v>
      </c>
      <c r="G50" s="8">
        <v>7.83</v>
      </c>
      <c r="H50" s="8">
        <v>6.5</v>
      </c>
      <c r="I50" s="8">
        <v>5.2</v>
      </c>
      <c r="J50" s="8">
        <v>3</v>
      </c>
      <c r="K50" s="8">
        <v>3</v>
      </c>
    </row>
    <row r="51" spans="1:11" ht="27.75" customHeight="1">
      <c r="A51" s="164" t="s">
        <v>132</v>
      </c>
      <c r="B51" s="159"/>
      <c r="C51" s="159"/>
      <c r="D51" s="159"/>
      <c r="E51" s="159"/>
      <c r="F51" s="159"/>
      <c r="G51" s="159"/>
      <c r="H51" s="159"/>
      <c r="I51" s="159"/>
      <c r="J51" s="159"/>
      <c r="K51" s="160"/>
    </row>
    <row r="52" spans="1:11" ht="33" customHeight="1">
      <c r="A52" s="169" t="s">
        <v>131</v>
      </c>
      <c r="B52" s="170"/>
      <c r="C52" s="170"/>
      <c r="D52" s="170"/>
      <c r="E52" s="170"/>
      <c r="F52" s="170"/>
      <c r="G52" s="170"/>
      <c r="H52" s="170"/>
      <c r="I52" s="170"/>
      <c r="J52" s="170"/>
      <c r="K52" s="171"/>
    </row>
    <row r="53" spans="1:11" ht="96" customHeight="1">
      <c r="A53" s="20" t="s">
        <v>113</v>
      </c>
      <c r="B53" s="57" t="s">
        <v>81</v>
      </c>
      <c r="C53" s="19" t="s">
        <v>13</v>
      </c>
      <c r="D53" s="8">
        <v>0.03</v>
      </c>
      <c r="E53" s="19" t="s">
        <v>83</v>
      </c>
      <c r="F53" s="57"/>
      <c r="G53" s="19">
        <v>701</v>
      </c>
      <c r="H53" s="19">
        <v>813</v>
      </c>
      <c r="I53" s="19">
        <v>830</v>
      </c>
      <c r="J53" s="19">
        <v>830</v>
      </c>
      <c r="K53" s="19">
        <v>830</v>
      </c>
    </row>
    <row r="54" spans="1:11" ht="72" customHeight="1">
      <c r="A54" s="19" t="s">
        <v>139</v>
      </c>
      <c r="B54" s="57" t="s">
        <v>133</v>
      </c>
      <c r="C54" s="19" t="s">
        <v>80</v>
      </c>
      <c r="D54" s="19">
        <v>0.01</v>
      </c>
      <c r="E54" s="19" t="s">
        <v>82</v>
      </c>
      <c r="F54" s="57"/>
      <c r="G54" s="19">
        <v>5</v>
      </c>
      <c r="H54" s="19">
        <v>5</v>
      </c>
      <c r="I54" s="19">
        <v>5</v>
      </c>
      <c r="J54" s="19">
        <v>5</v>
      </c>
      <c r="K54" s="19">
        <v>5</v>
      </c>
    </row>
    <row r="55" spans="1:11" ht="66" customHeight="1">
      <c r="A55" s="20" t="s">
        <v>140</v>
      </c>
      <c r="B55" s="61" t="s">
        <v>134</v>
      </c>
      <c r="C55" s="19" t="s">
        <v>80</v>
      </c>
      <c r="D55" s="19">
        <v>0.01</v>
      </c>
      <c r="E55" s="19" t="s">
        <v>82</v>
      </c>
      <c r="F55" s="57"/>
      <c r="G55" s="8">
        <v>5</v>
      </c>
      <c r="H55" s="8">
        <v>5</v>
      </c>
      <c r="I55" s="8">
        <v>5</v>
      </c>
      <c r="J55" s="8">
        <v>5</v>
      </c>
      <c r="K55" s="8">
        <v>5</v>
      </c>
    </row>
    <row r="56" spans="1:11" ht="112.5" customHeight="1">
      <c r="A56" s="20" t="s">
        <v>141</v>
      </c>
      <c r="B56" s="61" t="s">
        <v>135</v>
      </c>
      <c r="C56" s="19" t="s">
        <v>80</v>
      </c>
      <c r="D56" s="19">
        <v>0.01</v>
      </c>
      <c r="E56" s="19" t="s">
        <v>82</v>
      </c>
      <c r="F56" s="57"/>
      <c r="G56" s="8">
        <v>5</v>
      </c>
      <c r="H56" s="8">
        <v>5</v>
      </c>
      <c r="I56" s="8">
        <v>5</v>
      </c>
      <c r="J56" s="8">
        <v>5</v>
      </c>
      <c r="K56" s="8">
        <v>5</v>
      </c>
    </row>
    <row r="57" spans="1:11" ht="99.75" customHeight="1">
      <c r="A57" s="20" t="s">
        <v>142</v>
      </c>
      <c r="B57" s="49" t="s">
        <v>137</v>
      </c>
      <c r="C57" s="19" t="s">
        <v>80</v>
      </c>
      <c r="D57" s="19">
        <v>0.01</v>
      </c>
      <c r="E57" s="19" t="s">
        <v>82</v>
      </c>
      <c r="F57" s="57"/>
      <c r="G57" s="8">
        <v>5</v>
      </c>
      <c r="H57" s="8">
        <v>5</v>
      </c>
      <c r="I57" s="8">
        <v>5</v>
      </c>
      <c r="J57" s="8">
        <v>5</v>
      </c>
      <c r="K57" s="8">
        <v>5</v>
      </c>
    </row>
    <row r="58" spans="1:11" ht="66.75" customHeight="1">
      <c r="A58" s="19" t="s">
        <v>143</v>
      </c>
      <c r="B58" s="57" t="s">
        <v>136</v>
      </c>
      <c r="C58" s="19" t="s">
        <v>80</v>
      </c>
      <c r="D58" s="19">
        <v>0.01</v>
      </c>
      <c r="E58" s="19" t="s">
        <v>82</v>
      </c>
      <c r="F58" s="57"/>
      <c r="G58" s="19">
        <v>5</v>
      </c>
      <c r="H58" s="19">
        <v>5</v>
      </c>
      <c r="I58" s="19">
        <v>5</v>
      </c>
      <c r="J58" s="19">
        <v>5</v>
      </c>
      <c r="K58" s="19">
        <v>5</v>
      </c>
    </row>
    <row r="59" spans="1:11" ht="68.25" customHeight="1">
      <c r="A59" s="20" t="s">
        <v>144</v>
      </c>
      <c r="B59" s="61" t="s">
        <v>138</v>
      </c>
      <c r="C59" s="19" t="s">
        <v>80</v>
      </c>
      <c r="D59" s="19">
        <v>0.01</v>
      </c>
      <c r="E59" s="19" t="s">
        <v>82</v>
      </c>
      <c r="F59" s="57"/>
      <c r="G59" s="8">
        <v>5</v>
      </c>
      <c r="H59" s="8">
        <v>5</v>
      </c>
      <c r="I59" s="8">
        <v>5</v>
      </c>
      <c r="J59" s="8">
        <v>5</v>
      </c>
      <c r="K59" s="8">
        <v>5</v>
      </c>
    </row>
    <row r="60" ht="15.75">
      <c r="D60" s="59">
        <f>SUM(D14:D16,D20:D23,D25:D34,D36:D37,D39,D41,D44:D44,D47:D50,D53:D59)</f>
        <v>1</v>
      </c>
    </row>
    <row r="61" spans="1:11" ht="42" customHeight="1">
      <c r="A61" s="168" t="s">
        <v>39</v>
      </c>
      <c r="B61" s="168"/>
      <c r="C61" s="168"/>
      <c r="D61" s="168"/>
      <c r="E61" s="168"/>
      <c r="F61" s="168"/>
      <c r="G61" s="168"/>
      <c r="H61" s="168"/>
      <c r="I61" s="168"/>
      <c r="J61" s="168"/>
      <c r="K61" s="168"/>
    </row>
    <row r="62" spans="1:11" ht="20.25" customHeight="1">
      <c r="A62" s="47" t="s">
        <v>32</v>
      </c>
      <c r="B62" s="47"/>
      <c r="C62" s="47"/>
      <c r="D62" s="47"/>
      <c r="J62" s="165" t="s">
        <v>33</v>
      </c>
      <c r="K62" s="165"/>
    </row>
  </sheetData>
  <sheetProtection/>
  <mergeCells count="32">
    <mergeCell ref="A45:K45"/>
    <mergeCell ref="A51:K51"/>
    <mergeCell ref="J62:K62"/>
    <mergeCell ref="A2:K2"/>
    <mergeCell ref="A3:A5"/>
    <mergeCell ref="B3:B5"/>
    <mergeCell ref="A61:K61"/>
    <mergeCell ref="A52:K52"/>
    <mergeCell ref="A46:K46"/>
    <mergeCell ref="A43:K43"/>
    <mergeCell ref="G1:K1"/>
    <mergeCell ref="K3:K5"/>
    <mergeCell ref="A6:K6"/>
    <mergeCell ref="H3:H5"/>
    <mergeCell ref="I3:I5"/>
    <mergeCell ref="A42:K42"/>
    <mergeCell ref="G3:G5"/>
    <mergeCell ref="J3:J5"/>
    <mergeCell ref="A35:K35"/>
    <mergeCell ref="A13:K13"/>
    <mergeCell ref="F3:F5"/>
    <mergeCell ref="E3:E5"/>
    <mergeCell ref="A17:K17"/>
    <mergeCell ref="C3:C5"/>
    <mergeCell ref="D3:D5"/>
    <mergeCell ref="A12:K12"/>
    <mergeCell ref="A40:K40"/>
    <mergeCell ref="A19:K19"/>
    <mergeCell ref="A24:K24"/>
    <mergeCell ref="A18:K18"/>
    <mergeCell ref="A38:K38"/>
    <mergeCell ref="L31:L33"/>
  </mergeCells>
  <printOptions/>
  <pageMargins left="0.31496062992125984" right="0.11811023622047245" top="0.5511811023622047" bottom="0.1968503937007874" header="0.31496062992125984" footer="0.31496062992125984"/>
  <pageSetup fitToHeight="6" fitToWidth="1" horizontalDpi="600" verticalDpi="600" orientation="landscape" paperSize="9" scale="79" r:id="rId3"/>
  <headerFooter differentFirst="1">
    <oddHeader>&amp;C&amp;P</oddHeader>
  </headerFooter>
  <rowBreaks count="8" manualBreakCount="8">
    <brk id="16" max="10" man="1"/>
    <brk id="18" max="10" man="1"/>
    <brk id="25" max="10" man="1"/>
    <brk id="29" max="10" man="1"/>
    <brk id="34" max="255" man="1"/>
    <brk id="40" max="10" man="1"/>
    <brk id="46" max="10" man="1"/>
    <brk id="53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view="pageBreakPreview" zoomScale="79" zoomScaleSheetLayoutView="79" zoomScalePageLayoutView="0" workbookViewId="0" topLeftCell="A1">
      <selection activeCell="C7" sqref="C7"/>
    </sheetView>
  </sheetViews>
  <sheetFormatPr defaultColWidth="9.25390625" defaultRowHeight="12.75"/>
  <cols>
    <col min="1" max="1" width="5.25390625" style="7" customWidth="1"/>
    <col min="2" max="2" width="39.25390625" style="3" customWidth="1"/>
    <col min="3" max="3" width="11.75390625" style="3" customWidth="1"/>
    <col min="4" max="4" width="10.375" style="3" hidden="1" customWidth="1"/>
    <col min="5" max="5" width="10.625" style="3" hidden="1" customWidth="1"/>
    <col min="6" max="15" width="10.625" style="3" customWidth="1"/>
    <col min="16" max="16" width="10.375" style="3" customWidth="1"/>
    <col min="17" max="17" width="11.25390625" style="3" customWidth="1"/>
    <col min="18" max="16384" width="9.25390625" style="3" customWidth="1"/>
  </cols>
  <sheetData>
    <row r="1" spans="11:17" ht="78" customHeight="1">
      <c r="K1" s="4"/>
      <c r="L1" s="4"/>
      <c r="M1" s="178" t="s">
        <v>112</v>
      </c>
      <c r="N1" s="178"/>
      <c r="O1" s="178"/>
      <c r="P1" s="178"/>
      <c r="Q1" s="178"/>
    </row>
    <row r="2" spans="1:17" ht="34.5" customHeight="1">
      <c r="A2" s="179" t="s">
        <v>111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</row>
    <row r="3" spans="1:17" ht="17.25" customHeight="1">
      <c r="A3" s="173" t="s">
        <v>9</v>
      </c>
      <c r="B3" s="173" t="s">
        <v>4</v>
      </c>
      <c r="C3" s="173" t="s">
        <v>5</v>
      </c>
      <c r="D3" s="150" t="s">
        <v>19</v>
      </c>
      <c r="E3" s="150" t="s">
        <v>20</v>
      </c>
      <c r="F3" s="150" t="s">
        <v>17</v>
      </c>
      <c r="G3" s="174" t="s">
        <v>18</v>
      </c>
      <c r="H3" s="186" t="s">
        <v>21</v>
      </c>
      <c r="I3" s="183" t="s">
        <v>30</v>
      </c>
      <c r="J3" s="184"/>
      <c r="K3" s="183" t="s">
        <v>31</v>
      </c>
      <c r="L3" s="185"/>
      <c r="M3" s="185"/>
      <c r="N3" s="185"/>
      <c r="O3" s="185"/>
      <c r="P3" s="185"/>
      <c r="Q3" s="184"/>
    </row>
    <row r="4" spans="1:17" ht="33" customHeight="1">
      <c r="A4" s="173"/>
      <c r="B4" s="173"/>
      <c r="C4" s="173"/>
      <c r="D4" s="150"/>
      <c r="E4" s="150"/>
      <c r="F4" s="150"/>
      <c r="G4" s="175"/>
      <c r="H4" s="187"/>
      <c r="I4" s="5" t="s">
        <v>22</v>
      </c>
      <c r="J4" s="5" t="s">
        <v>23</v>
      </c>
      <c r="K4" s="5" t="s">
        <v>24</v>
      </c>
      <c r="L4" s="5" t="s">
        <v>25</v>
      </c>
      <c r="M4" s="5" t="s">
        <v>26</v>
      </c>
      <c r="N4" s="5" t="s">
        <v>27</v>
      </c>
      <c r="O4" s="5" t="s">
        <v>28</v>
      </c>
      <c r="P4" s="5" t="s">
        <v>29</v>
      </c>
      <c r="Q4" s="27" t="s">
        <v>66</v>
      </c>
    </row>
    <row r="5" spans="1:17" ht="32.25" customHeight="1">
      <c r="A5" s="180" t="s">
        <v>125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2"/>
    </row>
    <row r="6" spans="1:17" ht="97.5" customHeight="1">
      <c r="A6" s="5">
        <v>1</v>
      </c>
      <c r="B6" s="41" t="s">
        <v>116</v>
      </c>
      <c r="C6" s="8" t="s">
        <v>3</v>
      </c>
      <c r="D6" s="9">
        <v>54.1</v>
      </c>
      <c r="E6" s="25">
        <v>2.34</v>
      </c>
      <c r="F6" s="60">
        <f>(49650+5442+282531+928+1675+13302+20611+2334)/(410700-970)*100</f>
        <v>91.88</v>
      </c>
      <c r="G6" s="60">
        <f>(49650+5442+282531+928+1675+13302+20611+2334)/(410700-970)*100</f>
        <v>91.88</v>
      </c>
      <c r="H6" s="60">
        <v>92</v>
      </c>
      <c r="I6" s="60">
        <v>92.1</v>
      </c>
      <c r="J6" s="60">
        <v>92.2</v>
      </c>
      <c r="K6" s="60">
        <v>92.3</v>
      </c>
      <c r="L6" s="60">
        <v>92.4</v>
      </c>
      <c r="M6" s="60">
        <v>92.5</v>
      </c>
      <c r="N6" s="60">
        <v>92.6</v>
      </c>
      <c r="O6" s="60">
        <v>92.7</v>
      </c>
      <c r="P6" s="60">
        <v>92.8</v>
      </c>
      <c r="Q6" s="60">
        <v>92.9</v>
      </c>
    </row>
    <row r="7" spans="1:17" ht="214.5" customHeight="1">
      <c r="A7" s="6">
        <v>2</v>
      </c>
      <c r="B7" s="41" t="s">
        <v>58</v>
      </c>
      <c r="C7" s="8" t="s">
        <v>3</v>
      </c>
      <c r="D7" s="19" t="e">
        <f>#REF!</f>
        <v>#REF!</v>
      </c>
      <c r="E7" s="25">
        <v>60.5</v>
      </c>
      <c r="F7" s="8">
        <v>78.8</v>
      </c>
      <c r="G7" s="8">
        <v>82.4</v>
      </c>
      <c r="H7" s="8">
        <v>86.6</v>
      </c>
      <c r="I7" s="8">
        <v>91.3</v>
      </c>
      <c r="J7" s="8">
        <v>100</v>
      </c>
      <c r="K7" s="8">
        <v>100</v>
      </c>
      <c r="L7" s="8">
        <v>100</v>
      </c>
      <c r="M7" s="8">
        <v>100</v>
      </c>
      <c r="N7" s="8">
        <v>100</v>
      </c>
      <c r="O7" s="8">
        <v>100</v>
      </c>
      <c r="P7" s="8">
        <v>100</v>
      </c>
      <c r="Q7" s="8">
        <v>100</v>
      </c>
    </row>
    <row r="8" spans="1:17" ht="120.75" customHeight="1">
      <c r="A8" s="5">
        <v>3</v>
      </c>
      <c r="B8" s="33" t="s">
        <v>55</v>
      </c>
      <c r="C8" s="19" t="s">
        <v>3</v>
      </c>
      <c r="D8" s="16">
        <v>95.6</v>
      </c>
      <c r="E8" s="24">
        <v>96.7</v>
      </c>
      <c r="F8" s="19">
        <v>1.96</v>
      </c>
      <c r="G8" s="19">
        <v>1.86</v>
      </c>
      <c r="H8" s="19">
        <v>1.82</v>
      </c>
      <c r="I8" s="19">
        <v>1.78</v>
      </c>
      <c r="J8" s="19">
        <f>I8-0.04</f>
        <v>1.74</v>
      </c>
      <c r="K8" s="19">
        <f aca="true" t="shared" si="0" ref="K8:Q8">J8-0.04</f>
        <v>1.7</v>
      </c>
      <c r="L8" s="19">
        <f t="shared" si="0"/>
        <v>1.66</v>
      </c>
      <c r="M8" s="19">
        <f t="shared" si="0"/>
        <v>1.62</v>
      </c>
      <c r="N8" s="19">
        <f t="shared" si="0"/>
        <v>1.58</v>
      </c>
      <c r="O8" s="19">
        <f t="shared" si="0"/>
        <v>1.54</v>
      </c>
      <c r="P8" s="19">
        <f t="shared" si="0"/>
        <v>1.5</v>
      </c>
      <c r="Q8" s="19">
        <f t="shared" si="0"/>
        <v>1.46</v>
      </c>
    </row>
    <row r="9" spans="1:17" ht="133.5" customHeight="1">
      <c r="A9" s="5">
        <v>4</v>
      </c>
      <c r="B9" s="41" t="s">
        <v>65</v>
      </c>
      <c r="C9" s="8" t="s">
        <v>3</v>
      </c>
      <c r="D9" s="16"/>
      <c r="E9" s="24"/>
      <c r="F9" s="25">
        <v>65.72</v>
      </c>
      <c r="G9" s="25">
        <v>70.73</v>
      </c>
      <c r="H9" s="25">
        <v>73.76</v>
      </c>
      <c r="I9" s="25">
        <v>76.15</v>
      </c>
      <c r="J9" s="25">
        <v>76.15</v>
      </c>
      <c r="K9" s="25">
        <v>76.15</v>
      </c>
      <c r="L9" s="25">
        <v>76.15</v>
      </c>
      <c r="M9" s="25">
        <v>76.15</v>
      </c>
      <c r="N9" s="25">
        <v>76.15</v>
      </c>
      <c r="O9" s="25">
        <v>76.15</v>
      </c>
      <c r="P9" s="25">
        <v>76.15</v>
      </c>
      <c r="Q9" s="25">
        <v>76.15</v>
      </c>
    </row>
    <row r="10" spans="1:17" ht="166.5" customHeight="1">
      <c r="A10" s="5">
        <v>5</v>
      </c>
      <c r="B10" s="33" t="s">
        <v>63</v>
      </c>
      <c r="C10" s="19" t="s">
        <v>3</v>
      </c>
      <c r="D10" s="16"/>
      <c r="E10" s="24"/>
      <c r="F10" s="19">
        <v>60.6</v>
      </c>
      <c r="G10" s="19">
        <v>60.6</v>
      </c>
      <c r="H10" s="19">
        <v>60.65</v>
      </c>
      <c r="I10" s="19">
        <v>60.7</v>
      </c>
      <c r="J10" s="19">
        <v>60.75</v>
      </c>
      <c r="K10" s="60">
        <v>60.8</v>
      </c>
      <c r="L10" s="60">
        <v>60.85</v>
      </c>
      <c r="M10" s="60">
        <v>60.9</v>
      </c>
      <c r="N10" s="60">
        <v>60.95</v>
      </c>
      <c r="O10" s="60">
        <v>61</v>
      </c>
      <c r="P10" s="60">
        <v>61.05</v>
      </c>
      <c r="Q10" s="60">
        <v>61.1</v>
      </c>
    </row>
    <row r="11" spans="1:17" ht="59.25" customHeight="1">
      <c r="A11" s="172" t="s">
        <v>122</v>
      </c>
      <c r="B11" s="172"/>
      <c r="C11" s="172"/>
      <c r="D11" s="172"/>
      <c r="E11" s="172"/>
      <c r="F11" s="4"/>
      <c r="M11" s="176" t="s">
        <v>33</v>
      </c>
      <c r="N11" s="176"/>
      <c r="O11" s="176"/>
      <c r="P11" s="176"/>
      <c r="Q11" s="177"/>
    </row>
    <row r="16" spans="4:7" ht="15.75">
      <c r="D16" s="12"/>
      <c r="E16" s="12"/>
      <c r="F16" s="2"/>
      <c r="G16" s="12"/>
    </row>
    <row r="17" spans="4:7" ht="15.75">
      <c r="D17" s="13"/>
      <c r="E17" s="14"/>
      <c r="F17" s="10"/>
      <c r="G17" s="14"/>
    </row>
    <row r="18" spans="4:7" ht="15.75">
      <c r="D18" s="15"/>
      <c r="E18" s="15"/>
      <c r="F18" s="11"/>
      <c r="G18" s="15"/>
    </row>
  </sheetData>
  <sheetProtection/>
  <mergeCells count="15">
    <mergeCell ref="M1:Q1"/>
    <mergeCell ref="D3:D4"/>
    <mergeCell ref="A2:Q2"/>
    <mergeCell ref="A5:Q5"/>
    <mergeCell ref="I3:J3"/>
    <mergeCell ref="K3:Q3"/>
    <mergeCell ref="H3:H4"/>
    <mergeCell ref="A11:E11"/>
    <mergeCell ref="A3:A4"/>
    <mergeCell ref="G3:G4"/>
    <mergeCell ref="M11:Q11"/>
    <mergeCell ref="C3:C4"/>
    <mergeCell ref="F3:F4"/>
    <mergeCell ref="B3:B4"/>
    <mergeCell ref="E3:E4"/>
  </mergeCells>
  <printOptions/>
  <pageMargins left="0.5511811023622047" right="0.35433070866141736" top="0.5511811023622047" bottom="0.1968503937007874" header="0.5118110236220472" footer="0.5118110236220472"/>
  <pageSetup firstPageNumber="1" useFirstPageNumber="1" fitToHeight="3" fitToWidth="1" horizontalDpi="600" verticalDpi="600" orientation="landscape" paperSize="9" scale="76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W187"/>
  <sheetViews>
    <sheetView tabSelected="1" view="pageBreakPreview" zoomScale="98" zoomScaleNormal="98" zoomScaleSheetLayoutView="98" zoomScalePageLayoutView="0" workbookViewId="0" topLeftCell="A142">
      <selection activeCell="P150" sqref="P150"/>
    </sheetView>
  </sheetViews>
  <sheetFormatPr defaultColWidth="9.25390625" defaultRowHeight="12.75"/>
  <cols>
    <col min="1" max="1" width="6.625" style="131" customWidth="1"/>
    <col min="2" max="2" width="60.75390625" style="132" customWidth="1"/>
    <col min="3" max="3" width="21.75390625" style="133" customWidth="1"/>
    <col min="4" max="4" width="9.375" style="133" bestFit="1" customWidth="1"/>
    <col min="5" max="5" width="9.25390625" style="133" customWidth="1"/>
    <col min="6" max="6" width="14.875" style="133" customWidth="1"/>
    <col min="7" max="7" width="12.375" style="133" customWidth="1"/>
    <col min="8" max="8" width="12.75390625" style="133" hidden="1" customWidth="1"/>
    <col min="9" max="12" width="12.75390625" style="79" hidden="1" customWidth="1"/>
    <col min="13" max="13" width="15.25390625" style="79" hidden="1" customWidth="1"/>
    <col min="14" max="14" width="12.75390625" style="79" hidden="1" customWidth="1"/>
    <col min="15" max="15" width="17.625" style="79" hidden="1" customWidth="1"/>
    <col min="16" max="18" width="12.75390625" style="79" customWidth="1"/>
    <col min="19" max="19" width="17.125" style="79" customWidth="1"/>
    <col min="20" max="20" width="55.625" style="1" customWidth="1"/>
    <col min="21" max="21" width="12.00390625" style="1" customWidth="1"/>
    <col min="22" max="22" width="15.375" style="1" customWidth="1"/>
    <col min="23" max="23" width="21.25390625" style="1" customWidth="1"/>
    <col min="24" max="16384" width="9.25390625" style="1" customWidth="1"/>
  </cols>
  <sheetData>
    <row r="1" spans="1:23" s="2" customFormat="1" ht="39" customHeight="1">
      <c r="A1" s="112"/>
      <c r="B1" s="113"/>
      <c r="C1" s="114"/>
      <c r="D1" s="114"/>
      <c r="E1" s="114"/>
      <c r="F1" s="114"/>
      <c r="G1" s="114"/>
      <c r="H1" s="114"/>
      <c r="I1" s="209"/>
      <c r="J1" s="209"/>
      <c r="K1" s="90"/>
      <c r="L1" s="90"/>
      <c r="M1" s="90"/>
      <c r="N1" s="90"/>
      <c r="O1" s="155" t="s">
        <v>199</v>
      </c>
      <c r="P1" s="155"/>
      <c r="Q1" s="155"/>
      <c r="R1" s="155"/>
      <c r="S1" s="155"/>
      <c r="T1" s="155"/>
      <c r="U1" s="54"/>
      <c r="V1" s="54"/>
      <c r="W1" s="54"/>
    </row>
    <row r="2" spans="1:20" s="2" customFormat="1" ht="23.25" customHeight="1">
      <c r="A2" s="215" t="s">
        <v>75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88"/>
    </row>
    <row r="3" spans="1:20" s="2" customFormat="1" ht="24.75" customHeight="1">
      <c r="A3" s="205" t="s">
        <v>9</v>
      </c>
      <c r="B3" s="189" t="s">
        <v>14</v>
      </c>
      <c r="C3" s="205" t="s">
        <v>155</v>
      </c>
      <c r="D3" s="205" t="s">
        <v>68</v>
      </c>
      <c r="E3" s="205"/>
      <c r="F3" s="205"/>
      <c r="G3" s="205"/>
      <c r="H3" s="205" t="s">
        <v>72</v>
      </c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150" t="s">
        <v>76</v>
      </c>
    </row>
    <row r="4" spans="1:20" s="2" customFormat="1" ht="42" customHeight="1">
      <c r="A4" s="205"/>
      <c r="B4" s="189"/>
      <c r="C4" s="205"/>
      <c r="D4" s="91" t="s">
        <v>155</v>
      </c>
      <c r="E4" s="91" t="s">
        <v>69</v>
      </c>
      <c r="F4" s="91" t="s">
        <v>70</v>
      </c>
      <c r="G4" s="91" t="s">
        <v>71</v>
      </c>
      <c r="H4" s="91">
        <v>2014</v>
      </c>
      <c r="I4" s="91">
        <v>2015</v>
      </c>
      <c r="J4" s="91">
        <v>2016</v>
      </c>
      <c r="K4" s="91">
        <v>2017</v>
      </c>
      <c r="L4" s="91">
        <v>2018</v>
      </c>
      <c r="M4" s="91">
        <v>2019</v>
      </c>
      <c r="N4" s="91">
        <v>2020</v>
      </c>
      <c r="O4" s="91">
        <v>2021</v>
      </c>
      <c r="P4" s="91">
        <v>2022</v>
      </c>
      <c r="Q4" s="91">
        <v>2023</v>
      </c>
      <c r="R4" s="137">
        <v>2024</v>
      </c>
      <c r="S4" s="91" t="s">
        <v>73</v>
      </c>
      <c r="T4" s="150"/>
    </row>
    <row r="5" spans="1:20" ht="26.25" customHeight="1">
      <c r="A5" s="211" t="s">
        <v>152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</row>
    <row r="6" spans="1:20" ht="24" customHeight="1">
      <c r="A6" s="210" t="s">
        <v>150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</row>
    <row r="7" spans="1:21" s="78" customFormat="1" ht="79.5" customHeight="1">
      <c r="A7" s="111" t="s">
        <v>87</v>
      </c>
      <c r="B7" s="108" t="s">
        <v>198</v>
      </c>
      <c r="C7" s="91" t="s">
        <v>153</v>
      </c>
      <c r="D7" s="115">
        <v>975</v>
      </c>
      <c r="E7" s="115" t="s">
        <v>164</v>
      </c>
      <c r="F7" s="115" t="s">
        <v>197</v>
      </c>
      <c r="G7" s="115" t="s">
        <v>248</v>
      </c>
      <c r="H7" s="92">
        <v>1103.3</v>
      </c>
      <c r="I7" s="92">
        <v>0</v>
      </c>
      <c r="J7" s="92">
        <v>0</v>
      </c>
      <c r="K7" s="92">
        <f>479.9+800+106.1</f>
        <v>1386</v>
      </c>
      <c r="L7" s="92"/>
      <c r="M7" s="92"/>
      <c r="N7" s="92"/>
      <c r="O7" s="92"/>
      <c r="P7" s="92">
        <f>O7</f>
        <v>0</v>
      </c>
      <c r="Q7" s="92">
        <f>P7</f>
        <v>0</v>
      </c>
      <c r="R7" s="92">
        <f>Q7</f>
        <v>0</v>
      </c>
      <c r="S7" s="92">
        <f>SUM(H7:R7)</f>
        <v>2489.3</v>
      </c>
      <c r="T7" s="81" t="s">
        <v>243</v>
      </c>
      <c r="U7" s="77"/>
    </row>
    <row r="8" spans="1:20" ht="34.5" customHeight="1">
      <c r="A8" s="204" t="s">
        <v>88</v>
      </c>
      <c r="B8" s="191" t="s">
        <v>158</v>
      </c>
      <c r="C8" s="206" t="s">
        <v>153</v>
      </c>
      <c r="D8" s="98" t="s">
        <v>166</v>
      </c>
      <c r="E8" s="98" t="s">
        <v>164</v>
      </c>
      <c r="F8" s="98" t="s">
        <v>211</v>
      </c>
      <c r="G8" s="98" t="s">
        <v>193</v>
      </c>
      <c r="H8" s="92">
        <v>2319.5</v>
      </c>
      <c r="I8" s="92">
        <v>6037.2</v>
      </c>
      <c r="J8" s="92">
        <v>3775.2</v>
      </c>
      <c r="K8" s="92">
        <v>6081.4</v>
      </c>
      <c r="L8" s="92">
        <v>2601.9</v>
      </c>
      <c r="M8" s="92">
        <v>2151.5</v>
      </c>
      <c r="N8" s="92">
        <v>296</v>
      </c>
      <c r="O8" s="92">
        <v>7297.3</v>
      </c>
      <c r="P8" s="92">
        <v>0</v>
      </c>
      <c r="Q8" s="92">
        <f>P8</f>
        <v>0</v>
      </c>
      <c r="R8" s="92">
        <f aca="true" t="shared" si="0" ref="R8:R54">Q8</f>
        <v>0</v>
      </c>
      <c r="S8" s="92">
        <f aca="true" t="shared" si="1" ref="S8:S54">SUM(H8:R8)</f>
        <v>30560</v>
      </c>
      <c r="T8" s="212" t="s">
        <v>172</v>
      </c>
    </row>
    <row r="9" spans="1:20" ht="34.5" customHeight="1">
      <c r="A9" s="204"/>
      <c r="B9" s="192"/>
      <c r="C9" s="207"/>
      <c r="D9" s="98" t="s">
        <v>166</v>
      </c>
      <c r="E9" s="98" t="s">
        <v>164</v>
      </c>
      <c r="F9" s="98" t="s">
        <v>211</v>
      </c>
      <c r="G9" s="98" t="s">
        <v>194</v>
      </c>
      <c r="H9" s="92">
        <v>389.7</v>
      </c>
      <c r="I9" s="92">
        <v>590.1</v>
      </c>
      <c r="J9" s="92">
        <v>889.8</v>
      </c>
      <c r="K9" s="92">
        <f>407.7+80.2+100+235.4</f>
        <v>823.3</v>
      </c>
      <c r="L9" s="92">
        <v>1366.1</v>
      </c>
      <c r="M9" s="92">
        <v>687.2</v>
      </c>
      <c r="N9" s="92"/>
      <c r="O9" s="92">
        <v>2593.6</v>
      </c>
      <c r="P9" s="92">
        <v>0</v>
      </c>
      <c r="Q9" s="92">
        <v>0</v>
      </c>
      <c r="R9" s="92">
        <f t="shared" si="0"/>
        <v>0</v>
      </c>
      <c r="S9" s="92">
        <f t="shared" si="1"/>
        <v>7339.8</v>
      </c>
      <c r="T9" s="213"/>
    </row>
    <row r="10" spans="1:20" ht="34.5" customHeight="1">
      <c r="A10" s="204"/>
      <c r="B10" s="192"/>
      <c r="C10" s="207"/>
      <c r="D10" s="98" t="s">
        <v>166</v>
      </c>
      <c r="E10" s="98" t="s">
        <v>164</v>
      </c>
      <c r="F10" s="98" t="s">
        <v>211</v>
      </c>
      <c r="G10" s="98" t="s">
        <v>255</v>
      </c>
      <c r="H10" s="92"/>
      <c r="I10" s="92"/>
      <c r="J10" s="92"/>
      <c r="K10" s="92"/>
      <c r="L10" s="92">
        <v>612.2</v>
      </c>
      <c r="M10" s="92"/>
      <c r="N10" s="92"/>
      <c r="O10" s="92"/>
      <c r="P10" s="92">
        <f>O10</f>
        <v>0</v>
      </c>
      <c r="Q10" s="92">
        <f>P10</f>
        <v>0</v>
      </c>
      <c r="R10" s="92">
        <f t="shared" si="0"/>
        <v>0</v>
      </c>
      <c r="S10" s="92">
        <f t="shared" si="1"/>
        <v>612.2</v>
      </c>
      <c r="T10" s="213"/>
    </row>
    <row r="11" spans="1:20" ht="34.5" customHeight="1">
      <c r="A11" s="204"/>
      <c r="B11" s="192"/>
      <c r="C11" s="207"/>
      <c r="D11" s="98" t="s">
        <v>166</v>
      </c>
      <c r="E11" s="98" t="s">
        <v>164</v>
      </c>
      <c r="F11" s="98" t="s">
        <v>224</v>
      </c>
      <c r="G11" s="98" t="s">
        <v>193</v>
      </c>
      <c r="H11" s="92">
        <v>0</v>
      </c>
      <c r="I11" s="92">
        <v>0</v>
      </c>
      <c r="J11" s="92">
        <v>531.2</v>
      </c>
      <c r="K11" s="92">
        <v>959.7</v>
      </c>
      <c r="L11" s="92">
        <v>486.3</v>
      </c>
      <c r="M11" s="92">
        <v>828.9</v>
      </c>
      <c r="N11" s="92">
        <v>598.5</v>
      </c>
      <c r="O11" s="92">
        <v>1102.5</v>
      </c>
      <c r="P11" s="92">
        <v>1159.5</v>
      </c>
      <c r="Q11" s="92">
        <v>1159.5</v>
      </c>
      <c r="R11" s="92">
        <v>1159.5</v>
      </c>
      <c r="S11" s="92">
        <f t="shared" si="1"/>
        <v>7985.6</v>
      </c>
      <c r="T11" s="213"/>
    </row>
    <row r="12" spans="1:20" ht="34.5" customHeight="1">
      <c r="A12" s="204"/>
      <c r="B12" s="192"/>
      <c r="C12" s="207"/>
      <c r="D12" s="98" t="s">
        <v>166</v>
      </c>
      <c r="E12" s="98" t="s">
        <v>164</v>
      </c>
      <c r="F12" s="98" t="s">
        <v>224</v>
      </c>
      <c r="G12" s="98" t="s">
        <v>194</v>
      </c>
      <c r="H12" s="92">
        <v>0</v>
      </c>
      <c r="I12" s="92">
        <v>0</v>
      </c>
      <c r="J12" s="92">
        <v>278.7</v>
      </c>
      <c r="K12" s="92">
        <v>0</v>
      </c>
      <c r="L12" s="92">
        <v>423</v>
      </c>
      <c r="M12" s="92">
        <v>94</v>
      </c>
      <c r="N12" s="92">
        <v>511.5</v>
      </c>
      <c r="O12" s="92">
        <v>157.5</v>
      </c>
      <c r="P12" s="92">
        <v>140.5</v>
      </c>
      <c r="Q12" s="92">
        <v>140.5</v>
      </c>
      <c r="R12" s="92">
        <v>140.5</v>
      </c>
      <c r="S12" s="92">
        <f t="shared" si="1"/>
        <v>1886.2</v>
      </c>
      <c r="T12" s="213"/>
    </row>
    <row r="13" spans="1:20" ht="34.5" customHeight="1">
      <c r="A13" s="204"/>
      <c r="B13" s="192"/>
      <c r="C13" s="207"/>
      <c r="D13" s="98" t="s">
        <v>166</v>
      </c>
      <c r="E13" s="98" t="s">
        <v>164</v>
      </c>
      <c r="F13" s="98" t="s">
        <v>223</v>
      </c>
      <c r="G13" s="98" t="s">
        <v>193</v>
      </c>
      <c r="H13" s="92">
        <v>0</v>
      </c>
      <c r="I13" s="92">
        <v>0</v>
      </c>
      <c r="J13" s="92">
        <v>106.2</v>
      </c>
      <c r="K13" s="92">
        <v>48</v>
      </c>
      <c r="L13" s="92"/>
      <c r="M13" s="92"/>
      <c r="N13" s="92">
        <v>55.5</v>
      </c>
      <c r="O13" s="92">
        <v>60</v>
      </c>
      <c r="P13" s="92">
        <v>65</v>
      </c>
      <c r="Q13" s="92">
        <f>P13</f>
        <v>65</v>
      </c>
      <c r="R13" s="92">
        <f t="shared" si="0"/>
        <v>65</v>
      </c>
      <c r="S13" s="92">
        <f t="shared" si="1"/>
        <v>464.7</v>
      </c>
      <c r="T13" s="213"/>
    </row>
    <row r="14" spans="1:20" ht="34.5" customHeight="1">
      <c r="A14" s="204"/>
      <c r="B14" s="192"/>
      <c r="C14" s="207"/>
      <c r="D14" s="98" t="s">
        <v>166</v>
      </c>
      <c r="E14" s="98" t="s">
        <v>164</v>
      </c>
      <c r="F14" s="98" t="s">
        <v>223</v>
      </c>
      <c r="G14" s="98" t="s">
        <v>194</v>
      </c>
      <c r="H14" s="92">
        <v>0</v>
      </c>
      <c r="I14" s="92">
        <v>0</v>
      </c>
      <c r="J14" s="92">
        <v>55.8</v>
      </c>
      <c r="K14" s="92">
        <v>0</v>
      </c>
      <c r="L14" s="92">
        <v>46</v>
      </c>
      <c r="M14" s="92">
        <v>47.3</v>
      </c>
      <c r="N14" s="92">
        <v>3</v>
      </c>
      <c r="O14" s="92">
        <v>22.9</v>
      </c>
      <c r="P14" s="92">
        <v>0</v>
      </c>
      <c r="Q14" s="92">
        <v>0</v>
      </c>
      <c r="R14" s="92">
        <v>0</v>
      </c>
      <c r="S14" s="92">
        <f t="shared" si="1"/>
        <v>175</v>
      </c>
      <c r="T14" s="213"/>
    </row>
    <row r="15" spans="1:20" ht="34.5" customHeight="1">
      <c r="A15" s="138"/>
      <c r="B15" s="192"/>
      <c r="C15" s="207"/>
      <c r="D15" s="98" t="s">
        <v>166</v>
      </c>
      <c r="E15" s="98" t="s">
        <v>164</v>
      </c>
      <c r="F15" s="98" t="s">
        <v>315</v>
      </c>
      <c r="G15" s="98" t="s">
        <v>193</v>
      </c>
      <c r="H15" s="92"/>
      <c r="I15" s="92"/>
      <c r="J15" s="92"/>
      <c r="K15" s="92"/>
      <c r="L15" s="92"/>
      <c r="M15" s="92"/>
      <c r="N15" s="92"/>
      <c r="O15" s="92"/>
      <c r="P15" s="92">
        <v>2100</v>
      </c>
      <c r="Q15" s="92">
        <v>0</v>
      </c>
      <c r="R15" s="92">
        <v>0</v>
      </c>
      <c r="S15" s="92">
        <f t="shared" si="1"/>
        <v>2100</v>
      </c>
      <c r="T15" s="213"/>
    </row>
    <row r="16" spans="1:20" ht="34.5" customHeight="1">
      <c r="A16" s="111"/>
      <c r="B16" s="192"/>
      <c r="C16" s="207"/>
      <c r="D16" s="98" t="s">
        <v>166</v>
      </c>
      <c r="E16" s="98" t="s">
        <v>164</v>
      </c>
      <c r="F16" s="98" t="s">
        <v>260</v>
      </c>
      <c r="G16" s="98" t="s">
        <v>193</v>
      </c>
      <c r="H16" s="92"/>
      <c r="I16" s="92"/>
      <c r="J16" s="92"/>
      <c r="K16" s="92"/>
      <c r="L16" s="92"/>
      <c r="M16" s="92">
        <f>2957.5-160</f>
        <v>2797.5</v>
      </c>
      <c r="N16" s="92"/>
      <c r="O16" s="92"/>
      <c r="P16" s="92">
        <f aca="true" t="shared" si="2" ref="P16:Q20">O16</f>
        <v>0</v>
      </c>
      <c r="Q16" s="92">
        <f t="shared" si="2"/>
        <v>0</v>
      </c>
      <c r="R16" s="92">
        <f t="shared" si="0"/>
        <v>0</v>
      </c>
      <c r="S16" s="92">
        <f t="shared" si="1"/>
        <v>2797.5</v>
      </c>
      <c r="T16" s="213"/>
    </row>
    <row r="17" spans="1:20" ht="34.5" customHeight="1">
      <c r="A17" s="111"/>
      <c r="B17" s="192"/>
      <c r="C17" s="207"/>
      <c r="D17" s="98" t="s">
        <v>166</v>
      </c>
      <c r="E17" s="98" t="s">
        <v>164</v>
      </c>
      <c r="F17" s="98" t="s">
        <v>260</v>
      </c>
      <c r="G17" s="98" t="s">
        <v>193</v>
      </c>
      <c r="H17" s="92"/>
      <c r="I17" s="92"/>
      <c r="J17" s="92"/>
      <c r="K17" s="92"/>
      <c r="L17" s="92"/>
      <c r="M17" s="92">
        <v>160</v>
      </c>
      <c r="N17" s="92"/>
      <c r="O17" s="92"/>
      <c r="P17" s="92">
        <f t="shared" si="2"/>
        <v>0</v>
      </c>
      <c r="Q17" s="92">
        <f t="shared" si="2"/>
        <v>0</v>
      </c>
      <c r="R17" s="92">
        <f t="shared" si="0"/>
        <v>0</v>
      </c>
      <c r="S17" s="92">
        <f t="shared" si="1"/>
        <v>160</v>
      </c>
      <c r="T17" s="213"/>
    </row>
    <row r="18" spans="1:20" ht="34.5" customHeight="1">
      <c r="A18" s="111"/>
      <c r="B18" s="192"/>
      <c r="C18" s="207"/>
      <c r="D18" s="98" t="s">
        <v>166</v>
      </c>
      <c r="E18" s="98" t="s">
        <v>164</v>
      </c>
      <c r="F18" s="98" t="s">
        <v>253</v>
      </c>
      <c r="G18" s="98" t="s">
        <v>258</v>
      </c>
      <c r="H18" s="92"/>
      <c r="I18" s="92"/>
      <c r="J18" s="92"/>
      <c r="K18" s="92"/>
      <c r="L18" s="92">
        <v>4549.5</v>
      </c>
      <c r="M18" s="92">
        <v>3564.6</v>
      </c>
      <c r="N18" s="92"/>
      <c r="O18" s="92"/>
      <c r="P18" s="92">
        <f t="shared" si="2"/>
        <v>0</v>
      </c>
      <c r="Q18" s="92">
        <f t="shared" si="2"/>
        <v>0</v>
      </c>
      <c r="R18" s="92">
        <f t="shared" si="0"/>
        <v>0</v>
      </c>
      <c r="S18" s="92">
        <f t="shared" si="1"/>
        <v>8114.1</v>
      </c>
      <c r="T18" s="213"/>
    </row>
    <row r="19" spans="1:20" ht="34.5" customHeight="1">
      <c r="A19" s="111"/>
      <c r="B19" s="192"/>
      <c r="C19" s="207"/>
      <c r="D19" s="98" t="s">
        <v>166</v>
      </c>
      <c r="E19" s="98" t="s">
        <v>164</v>
      </c>
      <c r="F19" s="98" t="s">
        <v>254</v>
      </c>
      <c r="G19" s="98" t="s">
        <v>258</v>
      </c>
      <c r="H19" s="92"/>
      <c r="I19" s="92"/>
      <c r="J19" s="92"/>
      <c r="K19" s="92"/>
      <c r="L19" s="92">
        <v>505.5</v>
      </c>
      <c r="M19" s="92">
        <v>39.8</v>
      </c>
      <c r="N19" s="92"/>
      <c r="O19" s="92"/>
      <c r="P19" s="92">
        <f t="shared" si="2"/>
        <v>0</v>
      </c>
      <c r="Q19" s="92">
        <f t="shared" si="2"/>
        <v>0</v>
      </c>
      <c r="R19" s="92">
        <f t="shared" si="0"/>
        <v>0</v>
      </c>
      <c r="S19" s="92">
        <f t="shared" si="1"/>
        <v>545.3</v>
      </c>
      <c r="T19" s="213"/>
    </row>
    <row r="20" spans="1:20" ht="34.5" customHeight="1">
      <c r="A20" s="111"/>
      <c r="B20" s="193"/>
      <c r="C20" s="208"/>
      <c r="D20" s="98"/>
      <c r="E20" s="98" t="s">
        <v>164</v>
      </c>
      <c r="F20" s="98" t="s">
        <v>256</v>
      </c>
      <c r="G20" s="68">
        <v>240</v>
      </c>
      <c r="H20" s="92"/>
      <c r="I20" s="92"/>
      <c r="J20" s="92"/>
      <c r="K20" s="92"/>
      <c r="L20" s="92"/>
      <c r="M20" s="92">
        <v>7000</v>
      </c>
      <c r="N20" s="92"/>
      <c r="O20" s="92"/>
      <c r="P20" s="92">
        <f t="shared" si="2"/>
        <v>0</v>
      </c>
      <c r="Q20" s="92">
        <f t="shared" si="2"/>
        <v>0</v>
      </c>
      <c r="R20" s="92">
        <f t="shared" si="0"/>
        <v>0</v>
      </c>
      <c r="S20" s="92">
        <f t="shared" si="1"/>
        <v>7000</v>
      </c>
      <c r="T20" s="214"/>
    </row>
    <row r="21" spans="1:20" ht="34.5" customHeight="1">
      <c r="A21" s="204" t="s">
        <v>89</v>
      </c>
      <c r="B21" s="191" t="s">
        <v>154</v>
      </c>
      <c r="C21" s="205" t="s">
        <v>153</v>
      </c>
      <c r="D21" s="98" t="s">
        <v>166</v>
      </c>
      <c r="E21" s="98" t="s">
        <v>175</v>
      </c>
      <c r="F21" s="98" t="s">
        <v>210</v>
      </c>
      <c r="G21" s="98" t="s">
        <v>193</v>
      </c>
      <c r="H21" s="92">
        <v>5267.9</v>
      </c>
      <c r="I21" s="92">
        <v>4744.6</v>
      </c>
      <c r="J21" s="92">
        <v>5833</v>
      </c>
      <c r="K21" s="92">
        <v>6378.5</v>
      </c>
      <c r="L21" s="92">
        <v>8215.2</v>
      </c>
      <c r="M21" s="92">
        <v>7991.1</v>
      </c>
      <c r="N21" s="92">
        <v>7717.2</v>
      </c>
      <c r="O21" s="92">
        <v>8112.8</v>
      </c>
      <c r="P21" s="92">
        <v>10788.5</v>
      </c>
      <c r="Q21" s="92">
        <v>10788.5</v>
      </c>
      <c r="R21" s="92">
        <v>10788.5</v>
      </c>
      <c r="S21" s="92">
        <f t="shared" si="1"/>
        <v>86625.8</v>
      </c>
      <c r="T21" s="211" t="s">
        <v>156</v>
      </c>
    </row>
    <row r="22" spans="1:20" ht="34.5" customHeight="1">
      <c r="A22" s="204"/>
      <c r="B22" s="192"/>
      <c r="C22" s="205"/>
      <c r="D22" s="98" t="s">
        <v>166</v>
      </c>
      <c r="E22" s="98" t="s">
        <v>175</v>
      </c>
      <c r="F22" s="98" t="s">
        <v>210</v>
      </c>
      <c r="G22" s="98" t="s">
        <v>194</v>
      </c>
      <c r="H22" s="92">
        <v>1080.8</v>
      </c>
      <c r="I22" s="92">
        <v>1020.8</v>
      </c>
      <c r="J22" s="92">
        <v>1237.7</v>
      </c>
      <c r="K22" s="92">
        <v>1529.5</v>
      </c>
      <c r="L22" s="92">
        <v>1757.5</v>
      </c>
      <c r="M22" s="92">
        <v>1484.6</v>
      </c>
      <c r="N22" s="92">
        <v>1296.2</v>
      </c>
      <c r="O22" s="92">
        <v>1287.2</v>
      </c>
      <c r="P22" s="92">
        <v>1840.2</v>
      </c>
      <c r="Q22" s="92">
        <v>1840.2</v>
      </c>
      <c r="R22" s="92">
        <v>1840.2</v>
      </c>
      <c r="S22" s="92">
        <f t="shared" si="1"/>
        <v>16214.9</v>
      </c>
      <c r="T22" s="211"/>
    </row>
    <row r="23" spans="1:20" ht="34.5" customHeight="1">
      <c r="A23" s="204"/>
      <c r="B23" s="104"/>
      <c r="C23" s="205"/>
      <c r="D23" s="98" t="s">
        <v>166</v>
      </c>
      <c r="E23" s="98" t="s">
        <v>175</v>
      </c>
      <c r="F23" s="98" t="s">
        <v>210</v>
      </c>
      <c r="G23" s="98" t="s">
        <v>311</v>
      </c>
      <c r="H23" s="92"/>
      <c r="I23" s="92"/>
      <c r="J23" s="92"/>
      <c r="K23" s="92"/>
      <c r="L23" s="92"/>
      <c r="M23" s="92"/>
      <c r="N23" s="92"/>
      <c r="O23" s="92">
        <v>0</v>
      </c>
      <c r="P23" s="92">
        <v>200.6</v>
      </c>
      <c r="Q23" s="92">
        <v>6710.5</v>
      </c>
      <c r="R23" s="92">
        <v>200.6</v>
      </c>
      <c r="S23" s="92">
        <f t="shared" si="1"/>
        <v>7111.7</v>
      </c>
      <c r="T23" s="211"/>
    </row>
    <row r="24" spans="1:20" s="97" customFormat="1" ht="34.5" customHeight="1">
      <c r="A24" s="204"/>
      <c r="B24" s="192" t="s">
        <v>298</v>
      </c>
      <c r="C24" s="205"/>
      <c r="D24" s="108">
        <v>975</v>
      </c>
      <c r="E24" s="98" t="s">
        <v>175</v>
      </c>
      <c r="F24" s="98" t="s">
        <v>297</v>
      </c>
      <c r="G24" s="68">
        <v>612</v>
      </c>
      <c r="H24" s="92"/>
      <c r="I24" s="92"/>
      <c r="J24" s="92"/>
      <c r="K24" s="92"/>
      <c r="L24" s="92"/>
      <c r="M24" s="92"/>
      <c r="N24" s="92">
        <v>4369.5</v>
      </c>
      <c r="O24" s="92">
        <v>9368.7</v>
      </c>
      <c r="P24" s="92">
        <v>12061.9</v>
      </c>
      <c r="Q24" s="92">
        <v>11691.7</v>
      </c>
      <c r="R24" s="92">
        <v>3410.1</v>
      </c>
      <c r="S24" s="92">
        <f t="shared" si="1"/>
        <v>40901.9</v>
      </c>
      <c r="T24" s="211"/>
    </row>
    <row r="25" spans="1:20" s="97" customFormat="1" ht="34.5" customHeight="1">
      <c r="A25" s="204"/>
      <c r="B25" s="192"/>
      <c r="C25" s="205"/>
      <c r="D25" s="108">
        <v>975</v>
      </c>
      <c r="E25" s="98" t="s">
        <v>175</v>
      </c>
      <c r="F25" s="98" t="s">
        <v>297</v>
      </c>
      <c r="G25" s="68">
        <v>622</v>
      </c>
      <c r="H25" s="92"/>
      <c r="I25" s="92"/>
      <c r="J25" s="92"/>
      <c r="K25" s="92"/>
      <c r="L25" s="92"/>
      <c r="M25" s="92"/>
      <c r="N25" s="92">
        <v>1530.9</v>
      </c>
      <c r="O25" s="92">
        <v>2615.7</v>
      </c>
      <c r="P25" s="92">
        <v>3702.3</v>
      </c>
      <c r="Q25" s="92">
        <v>3590.5</v>
      </c>
      <c r="R25" s="92">
        <v>1043.7</v>
      </c>
      <c r="S25" s="92">
        <f t="shared" si="1"/>
        <v>12483.1</v>
      </c>
      <c r="T25" s="211"/>
    </row>
    <row r="26" spans="1:20" s="97" customFormat="1" ht="47.25" customHeight="1">
      <c r="A26" s="204"/>
      <c r="B26" s="192"/>
      <c r="C26" s="205"/>
      <c r="D26" s="108">
        <v>975</v>
      </c>
      <c r="E26" s="98" t="s">
        <v>175</v>
      </c>
      <c r="F26" s="98" t="s">
        <v>297</v>
      </c>
      <c r="G26" s="68">
        <v>870</v>
      </c>
      <c r="H26" s="92"/>
      <c r="I26" s="92"/>
      <c r="J26" s="92"/>
      <c r="K26" s="92"/>
      <c r="L26" s="92"/>
      <c r="M26" s="92"/>
      <c r="N26" s="92">
        <f>425.1-N27</f>
        <v>412.5</v>
      </c>
      <c r="O26" s="92">
        <v>1269.5</v>
      </c>
      <c r="P26" s="92">
        <f>1595.7-2.8</f>
        <v>1592.9</v>
      </c>
      <c r="Q26" s="92">
        <f>1495.9-2.8</f>
        <v>1493.1</v>
      </c>
      <c r="R26" s="92">
        <v>12612.8</v>
      </c>
      <c r="S26" s="92">
        <f t="shared" si="1"/>
        <v>17380.8</v>
      </c>
      <c r="T26" s="211"/>
    </row>
    <row r="27" spans="1:20" s="97" customFormat="1" ht="47.25" customHeight="1">
      <c r="A27" s="204"/>
      <c r="B27" s="104"/>
      <c r="C27" s="205"/>
      <c r="D27" s="108">
        <v>975</v>
      </c>
      <c r="E27" s="98" t="s">
        <v>175</v>
      </c>
      <c r="F27" s="98" t="s">
        <v>313</v>
      </c>
      <c r="G27" s="68"/>
      <c r="H27" s="92"/>
      <c r="I27" s="92"/>
      <c r="J27" s="92"/>
      <c r="K27" s="92"/>
      <c r="L27" s="92"/>
      <c r="M27" s="92"/>
      <c r="N27" s="92">
        <v>12.6</v>
      </c>
      <c r="O27" s="92">
        <v>32.7</v>
      </c>
      <c r="P27" s="92">
        <f>31.6+2.8</f>
        <v>34.4</v>
      </c>
      <c r="Q27" s="92">
        <f>30.6+2.8</f>
        <v>33.4</v>
      </c>
      <c r="R27" s="92">
        <v>9.4</v>
      </c>
      <c r="S27" s="92">
        <f t="shared" si="1"/>
        <v>122.5</v>
      </c>
      <c r="T27" s="211"/>
    </row>
    <row r="28" spans="1:20" ht="62.25" customHeight="1">
      <c r="A28" s="204"/>
      <c r="B28" s="104" t="s">
        <v>299</v>
      </c>
      <c r="C28" s="205"/>
      <c r="D28" s="108">
        <v>975</v>
      </c>
      <c r="E28" s="98" t="s">
        <v>175</v>
      </c>
      <c r="F28" s="98" t="s">
        <v>300</v>
      </c>
      <c r="G28" s="68">
        <v>870</v>
      </c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>
        <f t="shared" si="0"/>
        <v>0</v>
      </c>
      <c r="S28" s="92">
        <f t="shared" si="1"/>
        <v>0</v>
      </c>
      <c r="T28" s="211"/>
    </row>
    <row r="29" spans="1:20" ht="34.5" customHeight="1">
      <c r="A29" s="204"/>
      <c r="B29" s="191" t="s">
        <v>154</v>
      </c>
      <c r="C29" s="205"/>
      <c r="D29" s="98" t="s">
        <v>166</v>
      </c>
      <c r="E29" s="98" t="s">
        <v>175</v>
      </c>
      <c r="F29" s="98" t="s">
        <v>225</v>
      </c>
      <c r="G29" s="98" t="s">
        <v>193</v>
      </c>
      <c r="H29" s="92">
        <v>0</v>
      </c>
      <c r="I29" s="92">
        <v>0</v>
      </c>
      <c r="J29" s="92">
        <v>187.8</v>
      </c>
      <c r="K29" s="92">
        <v>0</v>
      </c>
      <c r="L29" s="92">
        <v>0</v>
      </c>
      <c r="M29" s="92">
        <v>0</v>
      </c>
      <c r="N29" s="92">
        <v>0</v>
      </c>
      <c r="O29" s="92">
        <v>0</v>
      </c>
      <c r="P29" s="92">
        <f aca="true" t="shared" si="3" ref="P29:Q32">O29</f>
        <v>0</v>
      </c>
      <c r="Q29" s="92">
        <f t="shared" si="3"/>
        <v>0</v>
      </c>
      <c r="R29" s="92">
        <f t="shared" si="0"/>
        <v>0</v>
      </c>
      <c r="S29" s="92">
        <f t="shared" si="1"/>
        <v>187.8</v>
      </c>
      <c r="T29" s="211"/>
    </row>
    <row r="30" spans="1:20" ht="34.5" customHeight="1">
      <c r="A30" s="204"/>
      <c r="B30" s="192"/>
      <c r="C30" s="205"/>
      <c r="D30" s="98" t="s">
        <v>166</v>
      </c>
      <c r="E30" s="98" t="s">
        <v>175</v>
      </c>
      <c r="F30" s="98" t="s">
        <v>225</v>
      </c>
      <c r="G30" s="98" t="s">
        <v>194</v>
      </c>
      <c r="H30" s="92">
        <v>0</v>
      </c>
      <c r="I30" s="92">
        <v>0</v>
      </c>
      <c r="J30" s="92">
        <v>101.5</v>
      </c>
      <c r="K30" s="92">
        <v>0</v>
      </c>
      <c r="L30" s="92">
        <v>0</v>
      </c>
      <c r="M30" s="92">
        <v>0</v>
      </c>
      <c r="N30" s="92">
        <v>0</v>
      </c>
      <c r="O30" s="92">
        <v>0</v>
      </c>
      <c r="P30" s="92">
        <f t="shared" si="3"/>
        <v>0</v>
      </c>
      <c r="Q30" s="92">
        <f t="shared" si="3"/>
        <v>0</v>
      </c>
      <c r="R30" s="92">
        <f t="shared" si="0"/>
        <v>0</v>
      </c>
      <c r="S30" s="92">
        <f t="shared" si="1"/>
        <v>101.5</v>
      </c>
      <c r="T30" s="211"/>
    </row>
    <row r="31" spans="1:20" s="79" customFormat="1" ht="62.25" customHeight="1">
      <c r="A31" s="116" t="s">
        <v>90</v>
      </c>
      <c r="B31" s="117" t="s">
        <v>218</v>
      </c>
      <c r="C31" s="108" t="s">
        <v>153</v>
      </c>
      <c r="D31" s="98" t="s">
        <v>166</v>
      </c>
      <c r="E31" s="98" t="s">
        <v>164</v>
      </c>
      <c r="F31" s="98" t="s">
        <v>217</v>
      </c>
      <c r="G31" s="98" t="s">
        <v>193</v>
      </c>
      <c r="H31" s="92"/>
      <c r="I31" s="92">
        <v>694</v>
      </c>
      <c r="J31" s="92"/>
      <c r="K31" s="92"/>
      <c r="L31" s="92"/>
      <c r="M31" s="92"/>
      <c r="N31" s="92"/>
      <c r="O31" s="92"/>
      <c r="P31" s="92">
        <f t="shared" si="3"/>
        <v>0</v>
      </c>
      <c r="Q31" s="92">
        <f t="shared" si="3"/>
        <v>0</v>
      </c>
      <c r="R31" s="92">
        <f t="shared" si="0"/>
        <v>0</v>
      </c>
      <c r="S31" s="92">
        <f t="shared" si="1"/>
        <v>694</v>
      </c>
      <c r="T31" s="216"/>
    </row>
    <row r="32" spans="1:20" s="79" customFormat="1" ht="63.75" customHeight="1">
      <c r="A32" s="116" t="s">
        <v>204</v>
      </c>
      <c r="B32" s="117" t="s">
        <v>205</v>
      </c>
      <c r="C32" s="108" t="s">
        <v>153</v>
      </c>
      <c r="D32" s="98" t="s">
        <v>166</v>
      </c>
      <c r="E32" s="98" t="s">
        <v>164</v>
      </c>
      <c r="F32" s="98" t="s">
        <v>206</v>
      </c>
      <c r="G32" s="98" t="s">
        <v>193</v>
      </c>
      <c r="H32" s="92">
        <v>0</v>
      </c>
      <c r="I32" s="92">
        <v>7.3</v>
      </c>
      <c r="J32" s="92"/>
      <c r="K32" s="92"/>
      <c r="L32" s="92"/>
      <c r="M32" s="92"/>
      <c r="N32" s="92"/>
      <c r="O32" s="92"/>
      <c r="P32" s="92">
        <f t="shared" si="3"/>
        <v>0</v>
      </c>
      <c r="Q32" s="92">
        <f t="shared" si="3"/>
        <v>0</v>
      </c>
      <c r="R32" s="92">
        <f t="shared" si="0"/>
        <v>0</v>
      </c>
      <c r="S32" s="92">
        <f t="shared" si="1"/>
        <v>7.3</v>
      </c>
      <c r="T32" s="216"/>
    </row>
    <row r="33" spans="1:20" ht="46.5" customHeight="1">
      <c r="A33" s="116" t="s">
        <v>216</v>
      </c>
      <c r="B33" s="117" t="s">
        <v>220</v>
      </c>
      <c r="C33" s="108" t="s">
        <v>153</v>
      </c>
      <c r="D33" s="98" t="s">
        <v>166</v>
      </c>
      <c r="E33" s="98" t="s">
        <v>164</v>
      </c>
      <c r="F33" s="98" t="s">
        <v>257</v>
      </c>
      <c r="G33" s="98" t="s">
        <v>193</v>
      </c>
      <c r="H33" s="92"/>
      <c r="I33" s="92"/>
      <c r="J33" s="92">
        <v>6.8</v>
      </c>
      <c r="K33" s="92">
        <f>6.8+86.4</f>
        <v>93.2</v>
      </c>
      <c r="L33" s="92">
        <f>46.4+46.8</f>
        <v>93.2</v>
      </c>
      <c r="M33" s="92">
        <v>7.9</v>
      </c>
      <c r="N33" s="92">
        <v>6.04</v>
      </c>
      <c r="O33" s="92">
        <v>4.9</v>
      </c>
      <c r="P33" s="92"/>
      <c r="Q33" s="92"/>
      <c r="R33" s="92">
        <f t="shared" si="0"/>
        <v>0</v>
      </c>
      <c r="S33" s="92">
        <f t="shared" si="1"/>
        <v>212.04</v>
      </c>
      <c r="T33" s="211" t="s">
        <v>244</v>
      </c>
    </row>
    <row r="34" spans="1:20" ht="34.5" customHeight="1">
      <c r="A34" s="204" t="s">
        <v>219</v>
      </c>
      <c r="B34" s="190" t="s">
        <v>221</v>
      </c>
      <c r="C34" s="189" t="s">
        <v>153</v>
      </c>
      <c r="D34" s="98" t="s">
        <v>166</v>
      </c>
      <c r="E34" s="98" t="s">
        <v>164</v>
      </c>
      <c r="F34" s="98" t="s">
        <v>257</v>
      </c>
      <c r="G34" s="98" t="s">
        <v>194</v>
      </c>
      <c r="H34" s="92"/>
      <c r="I34" s="92"/>
      <c r="J34" s="92">
        <v>16.7</v>
      </c>
      <c r="K34" s="92">
        <f>10.1+2</f>
        <v>12.1</v>
      </c>
      <c r="L34" s="92">
        <v>10.5</v>
      </c>
      <c r="M34" s="92">
        <v>1.9</v>
      </c>
      <c r="N34" s="92">
        <f>1.58-0.12</f>
        <v>1.46</v>
      </c>
      <c r="O34" s="92">
        <v>1.6</v>
      </c>
      <c r="P34" s="92"/>
      <c r="Q34" s="92"/>
      <c r="R34" s="92">
        <f t="shared" si="0"/>
        <v>0</v>
      </c>
      <c r="S34" s="92">
        <f t="shared" si="1"/>
        <v>44.26</v>
      </c>
      <c r="T34" s="211"/>
    </row>
    <row r="35" spans="1:20" ht="34.5" customHeight="1">
      <c r="A35" s="204"/>
      <c r="B35" s="190"/>
      <c r="C35" s="189"/>
      <c r="D35" s="98" t="s">
        <v>166</v>
      </c>
      <c r="E35" s="98" t="s">
        <v>164</v>
      </c>
      <c r="F35" s="98" t="s">
        <v>222</v>
      </c>
      <c r="G35" s="98" t="s">
        <v>258</v>
      </c>
      <c r="H35" s="92"/>
      <c r="I35" s="92"/>
      <c r="J35" s="92">
        <v>7.2</v>
      </c>
      <c r="K35" s="92"/>
      <c r="L35" s="92"/>
      <c r="M35" s="92"/>
      <c r="N35" s="92">
        <v>6</v>
      </c>
      <c r="O35" s="92">
        <v>1</v>
      </c>
      <c r="P35" s="92"/>
      <c r="Q35" s="92"/>
      <c r="R35" s="92">
        <f t="shared" si="0"/>
        <v>0</v>
      </c>
      <c r="S35" s="92">
        <f t="shared" si="1"/>
        <v>14.2</v>
      </c>
      <c r="T35" s="211"/>
    </row>
    <row r="36" spans="1:20" ht="34.5" customHeight="1">
      <c r="A36" s="204" t="s">
        <v>274</v>
      </c>
      <c r="B36" s="206" t="s">
        <v>266</v>
      </c>
      <c r="C36" s="189" t="s">
        <v>153</v>
      </c>
      <c r="D36" s="98" t="s">
        <v>166</v>
      </c>
      <c r="E36" s="98" t="s">
        <v>164</v>
      </c>
      <c r="F36" s="98" t="s">
        <v>265</v>
      </c>
      <c r="G36" s="98" t="s">
        <v>302</v>
      </c>
      <c r="H36" s="92"/>
      <c r="I36" s="92"/>
      <c r="J36" s="92"/>
      <c r="K36" s="92"/>
      <c r="L36" s="92"/>
      <c r="M36" s="92"/>
      <c r="N36" s="92">
        <v>0</v>
      </c>
      <c r="O36" s="92">
        <v>0</v>
      </c>
      <c r="P36" s="92">
        <v>0</v>
      </c>
      <c r="Q36" s="92">
        <v>0</v>
      </c>
      <c r="R36" s="92">
        <f t="shared" si="0"/>
        <v>0</v>
      </c>
      <c r="S36" s="92">
        <f t="shared" si="1"/>
        <v>0</v>
      </c>
      <c r="T36" s="174"/>
    </row>
    <row r="37" spans="1:20" ht="34.5" customHeight="1">
      <c r="A37" s="204"/>
      <c r="B37" s="208"/>
      <c r="C37" s="189"/>
      <c r="D37" s="98" t="s">
        <v>166</v>
      </c>
      <c r="E37" s="98" t="s">
        <v>164</v>
      </c>
      <c r="F37" s="98" t="s">
        <v>305</v>
      </c>
      <c r="G37" s="98" t="s">
        <v>302</v>
      </c>
      <c r="H37" s="92"/>
      <c r="I37" s="92"/>
      <c r="J37" s="92"/>
      <c r="K37" s="92"/>
      <c r="L37" s="92"/>
      <c r="M37" s="92"/>
      <c r="N37" s="92"/>
      <c r="O37" s="92">
        <v>0</v>
      </c>
      <c r="P37" s="92">
        <v>0</v>
      </c>
      <c r="Q37" s="92">
        <v>0</v>
      </c>
      <c r="R37" s="92">
        <f t="shared" si="0"/>
        <v>0</v>
      </c>
      <c r="S37" s="92">
        <f t="shared" si="1"/>
        <v>0</v>
      </c>
      <c r="T37" s="175"/>
    </row>
    <row r="38" spans="1:19" ht="34.5" customHeight="1">
      <c r="A38" s="204" t="s">
        <v>275</v>
      </c>
      <c r="B38" s="206" t="s">
        <v>267</v>
      </c>
      <c r="C38" s="189" t="s">
        <v>153</v>
      </c>
      <c r="D38" s="98" t="s">
        <v>166</v>
      </c>
      <c r="E38" s="98" t="s">
        <v>164</v>
      </c>
      <c r="F38" s="98" t="s">
        <v>305</v>
      </c>
      <c r="G38" s="98" t="s">
        <v>193</v>
      </c>
      <c r="H38" s="92"/>
      <c r="I38" s="92"/>
      <c r="J38" s="92"/>
      <c r="K38" s="92"/>
      <c r="L38" s="92"/>
      <c r="M38" s="92"/>
      <c r="N38" s="92"/>
      <c r="O38" s="92">
        <v>0</v>
      </c>
      <c r="P38" s="92">
        <v>0</v>
      </c>
      <c r="Q38" s="92">
        <v>0</v>
      </c>
      <c r="R38" s="92">
        <f t="shared" si="0"/>
        <v>0</v>
      </c>
      <c r="S38" s="92">
        <f t="shared" si="1"/>
        <v>0</v>
      </c>
    </row>
    <row r="39" spans="1:19" ht="34.5" customHeight="1">
      <c r="A39" s="204"/>
      <c r="B39" s="208"/>
      <c r="C39" s="189"/>
      <c r="D39" s="98" t="s">
        <v>166</v>
      </c>
      <c r="E39" s="98" t="s">
        <v>164</v>
      </c>
      <c r="F39" s="98" t="s">
        <v>305</v>
      </c>
      <c r="G39" s="98" t="s">
        <v>302</v>
      </c>
      <c r="H39" s="92"/>
      <c r="I39" s="92"/>
      <c r="J39" s="92"/>
      <c r="K39" s="92"/>
      <c r="L39" s="92"/>
      <c r="M39" s="92"/>
      <c r="N39" s="92"/>
      <c r="O39" s="92">
        <v>0</v>
      </c>
      <c r="P39" s="92">
        <v>0</v>
      </c>
      <c r="Q39" s="92">
        <f>P39</f>
        <v>0</v>
      </c>
      <c r="R39" s="92">
        <f t="shared" si="0"/>
        <v>0</v>
      </c>
      <c r="S39" s="92">
        <f t="shared" si="1"/>
        <v>0</v>
      </c>
    </row>
    <row r="40" spans="1:20" ht="34.5" customHeight="1">
      <c r="A40" s="204" t="s">
        <v>276</v>
      </c>
      <c r="B40" s="201" t="s">
        <v>268</v>
      </c>
      <c r="C40" s="189" t="s">
        <v>153</v>
      </c>
      <c r="D40" s="98" t="s">
        <v>166</v>
      </c>
      <c r="E40" s="98" t="s">
        <v>164</v>
      </c>
      <c r="F40" s="98" t="s">
        <v>303</v>
      </c>
      <c r="G40" s="98" t="s">
        <v>193</v>
      </c>
      <c r="H40" s="92"/>
      <c r="I40" s="92"/>
      <c r="J40" s="92"/>
      <c r="K40" s="92"/>
      <c r="L40" s="92"/>
      <c r="M40" s="92"/>
      <c r="N40" s="92">
        <v>1800</v>
      </c>
      <c r="O40" s="92">
        <v>600</v>
      </c>
      <c r="P40" s="92">
        <v>0</v>
      </c>
      <c r="Q40" s="92">
        <f>P40</f>
        <v>0</v>
      </c>
      <c r="R40" s="92">
        <f t="shared" si="0"/>
        <v>0</v>
      </c>
      <c r="S40" s="92">
        <f t="shared" si="1"/>
        <v>2400</v>
      </c>
      <c r="T40" s="174"/>
    </row>
    <row r="41" spans="1:20" ht="34.5" customHeight="1">
      <c r="A41" s="204"/>
      <c r="B41" s="203"/>
      <c r="C41" s="189"/>
      <c r="D41" s="98" t="s">
        <v>166</v>
      </c>
      <c r="E41" s="98" t="s">
        <v>164</v>
      </c>
      <c r="F41" s="98" t="s">
        <v>303</v>
      </c>
      <c r="G41" s="98" t="s">
        <v>194</v>
      </c>
      <c r="H41" s="92"/>
      <c r="I41" s="92"/>
      <c r="J41" s="92"/>
      <c r="K41" s="92"/>
      <c r="L41" s="92"/>
      <c r="M41" s="92"/>
      <c r="N41" s="92">
        <v>0</v>
      </c>
      <c r="O41" s="92">
        <v>600</v>
      </c>
      <c r="P41" s="92">
        <v>0</v>
      </c>
      <c r="Q41" s="92">
        <v>0</v>
      </c>
      <c r="R41" s="92">
        <f t="shared" si="0"/>
        <v>0</v>
      </c>
      <c r="S41" s="92">
        <f t="shared" si="1"/>
        <v>600</v>
      </c>
      <c r="T41" s="175"/>
    </row>
    <row r="42" spans="1:19" ht="52.5" customHeight="1">
      <c r="A42" s="204" t="s">
        <v>277</v>
      </c>
      <c r="B42" s="206" t="s">
        <v>270</v>
      </c>
      <c r="C42" s="206" t="s">
        <v>153</v>
      </c>
      <c r="D42" s="98" t="s">
        <v>166</v>
      </c>
      <c r="E42" s="98" t="s">
        <v>164</v>
      </c>
      <c r="F42" s="98" t="s">
        <v>306</v>
      </c>
      <c r="G42" s="98" t="s">
        <v>314</v>
      </c>
      <c r="H42" s="92"/>
      <c r="I42" s="92"/>
      <c r="J42" s="92"/>
      <c r="K42" s="92"/>
      <c r="L42" s="92"/>
      <c r="M42" s="92"/>
      <c r="N42" s="92">
        <v>90</v>
      </c>
      <c r="O42" s="92">
        <v>24.6</v>
      </c>
      <c r="P42" s="92">
        <v>0</v>
      </c>
      <c r="Q42" s="92">
        <f>P42</f>
        <v>0</v>
      </c>
      <c r="R42" s="92">
        <f t="shared" si="0"/>
        <v>0</v>
      </c>
      <c r="S42" s="92">
        <f t="shared" si="1"/>
        <v>114.6</v>
      </c>
    </row>
    <row r="43" spans="1:19" ht="61.5" customHeight="1">
      <c r="A43" s="204"/>
      <c r="B43" s="207"/>
      <c r="C43" s="207"/>
      <c r="D43" s="98" t="s">
        <v>166</v>
      </c>
      <c r="E43" s="98" t="s">
        <v>164</v>
      </c>
      <c r="F43" s="98" t="s">
        <v>269</v>
      </c>
      <c r="G43" s="98" t="s">
        <v>193</v>
      </c>
      <c r="H43" s="92"/>
      <c r="I43" s="92"/>
      <c r="J43" s="92"/>
      <c r="K43" s="92"/>
      <c r="L43" s="92"/>
      <c r="M43" s="92"/>
      <c r="N43" s="92">
        <v>0</v>
      </c>
      <c r="O43" s="92">
        <v>0</v>
      </c>
      <c r="P43" s="92">
        <v>0</v>
      </c>
      <c r="Q43" s="92">
        <v>1151.2</v>
      </c>
      <c r="R43" s="92">
        <v>0</v>
      </c>
      <c r="S43" s="92">
        <f t="shared" si="1"/>
        <v>1151.2</v>
      </c>
    </row>
    <row r="44" spans="1:19" ht="61.5" customHeight="1">
      <c r="A44" s="111"/>
      <c r="B44" s="207"/>
      <c r="C44" s="207"/>
      <c r="D44" s="98" t="s">
        <v>166</v>
      </c>
      <c r="E44" s="98" t="s">
        <v>164</v>
      </c>
      <c r="F44" s="98" t="s">
        <v>304</v>
      </c>
      <c r="G44" s="98" t="s">
        <v>193</v>
      </c>
      <c r="H44" s="92"/>
      <c r="I44" s="92"/>
      <c r="J44" s="92"/>
      <c r="K44" s="92"/>
      <c r="L44" s="92"/>
      <c r="M44" s="92"/>
      <c r="N44" s="92">
        <v>0</v>
      </c>
      <c r="O44" s="92">
        <v>0</v>
      </c>
      <c r="P44" s="92">
        <v>0</v>
      </c>
      <c r="Q44" s="92">
        <v>23.5</v>
      </c>
      <c r="R44" s="92">
        <v>0</v>
      </c>
      <c r="S44" s="92">
        <f t="shared" si="1"/>
        <v>23.5</v>
      </c>
    </row>
    <row r="45" spans="1:19" ht="61.5" customHeight="1">
      <c r="A45" s="111"/>
      <c r="B45" s="207"/>
      <c r="C45" s="207"/>
      <c r="D45" s="98" t="s">
        <v>166</v>
      </c>
      <c r="E45" s="98" t="s">
        <v>164</v>
      </c>
      <c r="F45" s="98" t="s">
        <v>269</v>
      </c>
      <c r="G45" s="98" t="s">
        <v>194</v>
      </c>
      <c r="H45" s="92"/>
      <c r="I45" s="92"/>
      <c r="J45" s="92"/>
      <c r="K45" s="92"/>
      <c r="L45" s="92"/>
      <c r="M45" s="92"/>
      <c r="N45" s="92">
        <v>0</v>
      </c>
      <c r="O45" s="92">
        <v>0</v>
      </c>
      <c r="P45" s="92">
        <v>0</v>
      </c>
      <c r="Q45" s="92">
        <v>0</v>
      </c>
      <c r="R45" s="92">
        <f t="shared" si="0"/>
        <v>0</v>
      </c>
      <c r="S45" s="92">
        <f t="shared" si="1"/>
        <v>0</v>
      </c>
    </row>
    <row r="46" spans="1:19" ht="61.5" customHeight="1">
      <c r="A46" s="111"/>
      <c r="B46" s="208"/>
      <c r="C46" s="208"/>
      <c r="D46" s="98" t="s">
        <v>166</v>
      </c>
      <c r="E46" s="98" t="s">
        <v>164</v>
      </c>
      <c r="F46" s="98" t="s">
        <v>304</v>
      </c>
      <c r="G46" s="98" t="s">
        <v>194</v>
      </c>
      <c r="H46" s="92"/>
      <c r="I46" s="92"/>
      <c r="J46" s="92"/>
      <c r="K46" s="92"/>
      <c r="L46" s="92"/>
      <c r="M46" s="92"/>
      <c r="N46" s="92">
        <v>0</v>
      </c>
      <c r="O46" s="92">
        <v>0</v>
      </c>
      <c r="P46" s="92">
        <v>0</v>
      </c>
      <c r="Q46" s="92">
        <v>0</v>
      </c>
      <c r="R46" s="92">
        <f t="shared" si="0"/>
        <v>0</v>
      </c>
      <c r="S46" s="92">
        <f t="shared" si="1"/>
        <v>0</v>
      </c>
    </row>
    <row r="47" spans="1:19" ht="73.5" customHeight="1">
      <c r="A47" s="204" t="s">
        <v>278</v>
      </c>
      <c r="B47" s="110" t="s">
        <v>268</v>
      </c>
      <c r="C47" s="189" t="s">
        <v>153</v>
      </c>
      <c r="D47" s="98" t="s">
        <v>166</v>
      </c>
      <c r="E47" s="98" t="s">
        <v>164</v>
      </c>
      <c r="F47" s="98" t="s">
        <v>269</v>
      </c>
      <c r="G47" s="98" t="s">
        <v>255</v>
      </c>
      <c r="H47" s="92"/>
      <c r="I47" s="92"/>
      <c r="J47" s="92"/>
      <c r="K47" s="92"/>
      <c r="L47" s="92"/>
      <c r="M47" s="92"/>
      <c r="N47" s="92">
        <f>2866.8-57.4</f>
        <v>2809.4</v>
      </c>
      <c r="O47" s="92">
        <v>2713.7</v>
      </c>
      <c r="P47" s="92">
        <v>0</v>
      </c>
      <c r="Q47" s="92">
        <f aca="true" t="shared" si="4" ref="Q47:Q53">P47</f>
        <v>0</v>
      </c>
      <c r="R47" s="92">
        <f t="shared" si="0"/>
        <v>0</v>
      </c>
      <c r="S47" s="92">
        <f t="shared" si="1"/>
        <v>5523.1</v>
      </c>
    </row>
    <row r="48" spans="1:19" ht="78" customHeight="1">
      <c r="A48" s="204"/>
      <c r="B48" s="100" t="s">
        <v>270</v>
      </c>
      <c r="C48" s="189"/>
      <c r="D48" s="98" t="s">
        <v>166</v>
      </c>
      <c r="E48" s="98" t="s">
        <v>164</v>
      </c>
      <c r="F48" s="98" t="s">
        <v>304</v>
      </c>
      <c r="G48" s="98" t="s">
        <v>255</v>
      </c>
      <c r="H48" s="92"/>
      <c r="I48" s="92"/>
      <c r="J48" s="92"/>
      <c r="K48" s="92"/>
      <c r="L48" s="92"/>
      <c r="M48" s="92"/>
      <c r="N48" s="92">
        <v>57.4</v>
      </c>
      <c r="O48" s="92">
        <v>55.4</v>
      </c>
      <c r="P48" s="92">
        <v>0</v>
      </c>
      <c r="Q48" s="92">
        <f t="shared" si="4"/>
        <v>0</v>
      </c>
      <c r="R48" s="92">
        <f t="shared" si="0"/>
        <v>0</v>
      </c>
      <c r="S48" s="92">
        <f t="shared" si="1"/>
        <v>112.8</v>
      </c>
    </row>
    <row r="49" spans="1:19" ht="78" customHeight="1">
      <c r="A49" s="220" t="s">
        <v>279</v>
      </c>
      <c r="B49" s="118" t="s">
        <v>294</v>
      </c>
      <c r="C49" s="100" t="s">
        <v>153</v>
      </c>
      <c r="D49" s="98" t="s">
        <v>166</v>
      </c>
      <c r="E49" s="98" t="s">
        <v>164</v>
      </c>
      <c r="F49" s="98" t="s">
        <v>282</v>
      </c>
      <c r="G49" s="98" t="s">
        <v>193</v>
      </c>
      <c r="H49" s="92"/>
      <c r="I49" s="92"/>
      <c r="J49" s="92"/>
      <c r="K49" s="92"/>
      <c r="L49" s="92"/>
      <c r="M49" s="92"/>
      <c r="N49" s="92">
        <v>2400</v>
      </c>
      <c r="O49" s="92">
        <v>5500</v>
      </c>
      <c r="P49" s="92">
        <v>0</v>
      </c>
      <c r="Q49" s="92">
        <f t="shared" si="4"/>
        <v>0</v>
      </c>
      <c r="R49" s="92">
        <f t="shared" si="0"/>
        <v>0</v>
      </c>
      <c r="S49" s="92">
        <f t="shared" si="1"/>
        <v>7900</v>
      </c>
    </row>
    <row r="50" spans="1:19" ht="78" customHeight="1">
      <c r="A50" s="221"/>
      <c r="B50" s="118" t="s">
        <v>293</v>
      </c>
      <c r="C50" s="100" t="s">
        <v>153</v>
      </c>
      <c r="D50" s="98" t="s">
        <v>166</v>
      </c>
      <c r="E50" s="98" t="s">
        <v>164</v>
      </c>
      <c r="F50" s="98" t="s">
        <v>271</v>
      </c>
      <c r="G50" s="98" t="s">
        <v>193</v>
      </c>
      <c r="H50" s="92"/>
      <c r="I50" s="92"/>
      <c r="J50" s="92"/>
      <c r="K50" s="92"/>
      <c r="L50" s="92"/>
      <c r="M50" s="92"/>
      <c r="N50" s="92">
        <v>400</v>
      </c>
      <c r="O50" s="92">
        <v>300</v>
      </c>
      <c r="P50" s="92">
        <v>0</v>
      </c>
      <c r="Q50" s="92">
        <f t="shared" si="4"/>
        <v>0</v>
      </c>
      <c r="R50" s="92">
        <f t="shared" si="0"/>
        <v>0</v>
      </c>
      <c r="S50" s="92">
        <f t="shared" si="1"/>
        <v>700</v>
      </c>
    </row>
    <row r="51" spans="1:19" ht="78" customHeight="1">
      <c r="A51" s="119" t="s">
        <v>280</v>
      </c>
      <c r="B51" s="118" t="s">
        <v>272</v>
      </c>
      <c r="C51" s="100" t="s">
        <v>153</v>
      </c>
      <c r="D51" s="98" t="s">
        <v>166</v>
      </c>
      <c r="E51" s="98" t="s">
        <v>164</v>
      </c>
      <c r="F51" s="98" t="s">
        <v>253</v>
      </c>
      <c r="G51" s="98" t="s">
        <v>193</v>
      </c>
      <c r="H51" s="92"/>
      <c r="I51" s="92"/>
      <c r="J51" s="92"/>
      <c r="K51" s="92"/>
      <c r="L51" s="92"/>
      <c r="M51" s="92"/>
      <c r="N51" s="92">
        <v>856.3</v>
      </c>
      <c r="O51" s="92">
        <v>0</v>
      </c>
      <c r="P51" s="92">
        <v>0</v>
      </c>
      <c r="Q51" s="92">
        <f t="shared" si="4"/>
        <v>0</v>
      </c>
      <c r="R51" s="92">
        <f t="shared" si="0"/>
        <v>0</v>
      </c>
      <c r="S51" s="92">
        <f t="shared" si="1"/>
        <v>856.3</v>
      </c>
    </row>
    <row r="52" spans="1:19" ht="102" customHeight="1">
      <c r="A52" s="119" t="s">
        <v>281</v>
      </c>
      <c r="B52" s="118" t="s">
        <v>273</v>
      </c>
      <c r="C52" s="100" t="s">
        <v>153</v>
      </c>
      <c r="D52" s="98" t="s">
        <v>166</v>
      </c>
      <c r="E52" s="98" t="s">
        <v>164</v>
      </c>
      <c r="F52" s="98" t="s">
        <v>254</v>
      </c>
      <c r="G52" s="98" t="s">
        <v>193</v>
      </c>
      <c r="H52" s="92"/>
      <c r="I52" s="92"/>
      <c r="J52" s="92"/>
      <c r="K52" s="92"/>
      <c r="L52" s="92"/>
      <c r="M52" s="92"/>
      <c r="N52" s="92">
        <v>95.1</v>
      </c>
      <c r="O52" s="92">
        <v>0</v>
      </c>
      <c r="P52" s="92">
        <v>0</v>
      </c>
      <c r="Q52" s="92">
        <f t="shared" si="4"/>
        <v>0</v>
      </c>
      <c r="R52" s="92">
        <f t="shared" si="0"/>
        <v>0</v>
      </c>
      <c r="S52" s="92">
        <f t="shared" si="1"/>
        <v>95.1</v>
      </c>
    </row>
    <row r="53" spans="1:19" ht="102" customHeight="1">
      <c r="A53" s="119" t="s">
        <v>312</v>
      </c>
      <c r="B53" s="118" t="s">
        <v>285</v>
      </c>
      <c r="C53" s="100" t="s">
        <v>153</v>
      </c>
      <c r="D53" s="98" t="s">
        <v>166</v>
      </c>
      <c r="E53" s="98" t="s">
        <v>164</v>
      </c>
      <c r="F53" s="98" t="s">
        <v>286</v>
      </c>
      <c r="G53" s="98" t="s">
        <v>193</v>
      </c>
      <c r="H53" s="92"/>
      <c r="I53" s="92"/>
      <c r="J53" s="92"/>
      <c r="K53" s="92"/>
      <c r="L53" s="92"/>
      <c r="M53" s="92"/>
      <c r="N53" s="92">
        <v>2398.5</v>
      </c>
      <c r="O53" s="92">
        <v>531</v>
      </c>
      <c r="P53" s="92">
        <v>0</v>
      </c>
      <c r="Q53" s="92">
        <f t="shared" si="4"/>
        <v>0</v>
      </c>
      <c r="R53" s="92">
        <f t="shared" si="0"/>
        <v>0</v>
      </c>
      <c r="S53" s="92">
        <f t="shared" si="1"/>
        <v>2929.5</v>
      </c>
    </row>
    <row r="54" spans="1:20" ht="34.5" customHeight="1">
      <c r="A54" s="222" t="s">
        <v>6</v>
      </c>
      <c r="B54" s="222"/>
      <c r="C54" s="100"/>
      <c r="D54" s="120"/>
      <c r="E54" s="120"/>
      <c r="F54" s="120"/>
      <c r="G54" s="120"/>
      <c r="H54" s="86">
        <f aca="true" t="shared" si="5" ref="H54:M54">SUM(H7:H35)</f>
        <v>10161.2</v>
      </c>
      <c r="I54" s="86">
        <f t="shared" si="5"/>
        <v>13094</v>
      </c>
      <c r="J54" s="86">
        <f t="shared" si="5"/>
        <v>13027.6</v>
      </c>
      <c r="K54" s="86">
        <f t="shared" si="5"/>
        <v>17311.7</v>
      </c>
      <c r="L54" s="86">
        <f t="shared" si="5"/>
        <v>20666.9</v>
      </c>
      <c r="M54" s="86">
        <f t="shared" si="5"/>
        <v>26856.3</v>
      </c>
      <c r="N54" s="86">
        <f>SUM(N7:N53)</f>
        <v>27723.6</v>
      </c>
      <c r="O54" s="86">
        <f>SUM(O7:O53)</f>
        <v>44252.6</v>
      </c>
      <c r="P54" s="86">
        <f>SUM(P7:P53)</f>
        <v>33685.8</v>
      </c>
      <c r="Q54" s="86">
        <f>SUM(Q7:Q53)</f>
        <v>38687.6</v>
      </c>
      <c r="R54" s="92">
        <f t="shared" si="0"/>
        <v>38687.6</v>
      </c>
      <c r="S54" s="92">
        <f t="shared" si="1"/>
        <v>284154.9</v>
      </c>
      <c r="T54" s="89"/>
    </row>
    <row r="55" spans="1:20" ht="33" customHeight="1">
      <c r="A55" s="210" t="s">
        <v>151</v>
      </c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</row>
    <row r="56" spans="1:20" ht="34.5" customHeight="1">
      <c r="A56" s="223" t="s">
        <v>91</v>
      </c>
      <c r="B56" s="190" t="s">
        <v>185</v>
      </c>
      <c r="C56" s="189" t="s">
        <v>153</v>
      </c>
      <c r="D56" s="108" t="s">
        <v>166</v>
      </c>
      <c r="E56" s="68" t="s">
        <v>164</v>
      </c>
      <c r="F56" s="98" t="s">
        <v>211</v>
      </c>
      <c r="G56" s="68">
        <v>110</v>
      </c>
      <c r="H56" s="92">
        <v>13238</v>
      </c>
      <c r="I56" s="92">
        <v>13739.9</v>
      </c>
      <c r="J56" s="92">
        <v>12713.2</v>
      </c>
      <c r="K56" s="92">
        <v>12251.6</v>
      </c>
      <c r="L56" s="92">
        <v>11621.6</v>
      </c>
      <c r="M56" s="92">
        <v>6639.3</v>
      </c>
      <c r="N56" s="92">
        <v>0</v>
      </c>
      <c r="O56" s="92">
        <v>0</v>
      </c>
      <c r="P56" s="92">
        <v>0</v>
      </c>
      <c r="Q56" s="92">
        <f>P56</f>
        <v>0</v>
      </c>
      <c r="R56" s="92">
        <f>Q56</f>
        <v>0</v>
      </c>
      <c r="S56" s="92">
        <f>SUM(H56:R56)</f>
        <v>70203.6</v>
      </c>
      <c r="T56" s="211" t="s">
        <v>229</v>
      </c>
    </row>
    <row r="57" spans="1:20" ht="34.5" customHeight="1">
      <c r="A57" s="223"/>
      <c r="B57" s="190"/>
      <c r="C57" s="189"/>
      <c r="D57" s="108" t="s">
        <v>166</v>
      </c>
      <c r="E57" s="68" t="s">
        <v>164</v>
      </c>
      <c r="F57" s="98" t="s">
        <v>211</v>
      </c>
      <c r="G57" s="68">
        <v>240</v>
      </c>
      <c r="H57" s="92">
        <f>6496+150</f>
        <v>6646</v>
      </c>
      <c r="I57" s="92">
        <f>7475.8+89.9</f>
        <v>7565.7</v>
      </c>
      <c r="J57" s="92">
        <v>8087.8</v>
      </c>
      <c r="K57" s="92">
        <v>7359.7</v>
      </c>
      <c r="L57" s="92">
        <f>7456-L10</f>
        <v>6843.8</v>
      </c>
      <c r="M57" s="92">
        <v>3610.3</v>
      </c>
      <c r="N57" s="92">
        <v>0</v>
      </c>
      <c r="O57" s="92">
        <v>0</v>
      </c>
      <c r="P57" s="92">
        <v>0</v>
      </c>
      <c r="Q57" s="92">
        <f aca="true" t="shared" si="6" ref="Q57:Q111">P57</f>
        <v>0</v>
      </c>
      <c r="R57" s="92">
        <f aca="true" t="shared" si="7" ref="R57:R112">Q57</f>
        <v>0</v>
      </c>
      <c r="S57" s="92">
        <f aca="true" t="shared" si="8" ref="S57:S112">SUM(H57:R57)</f>
        <v>40113.3</v>
      </c>
      <c r="T57" s="211"/>
    </row>
    <row r="58" spans="1:20" ht="34.5" customHeight="1">
      <c r="A58" s="223"/>
      <c r="B58" s="190"/>
      <c r="C58" s="189"/>
      <c r="D58" s="108" t="s">
        <v>166</v>
      </c>
      <c r="E58" s="68" t="s">
        <v>164</v>
      </c>
      <c r="F58" s="98" t="s">
        <v>211</v>
      </c>
      <c r="G58" s="68">
        <v>611</v>
      </c>
      <c r="H58" s="92">
        <v>36650.2</v>
      </c>
      <c r="I58" s="92">
        <v>39146.8</v>
      </c>
      <c r="J58" s="92">
        <v>21385.4</v>
      </c>
      <c r="K58" s="92">
        <v>20376.5</v>
      </c>
      <c r="L58" s="92">
        <v>21744.3</v>
      </c>
      <c r="M58" s="92">
        <v>21733.1</v>
      </c>
      <c r="N58" s="92">
        <v>22651.4</v>
      </c>
      <c r="O58" s="92">
        <v>4848.2</v>
      </c>
      <c r="P58" s="92">
        <v>4496.6</v>
      </c>
      <c r="Q58" s="92">
        <v>4496.6</v>
      </c>
      <c r="R58" s="92">
        <v>4496.6</v>
      </c>
      <c r="S58" s="92">
        <f t="shared" si="8"/>
        <v>202025.7</v>
      </c>
      <c r="T58" s="211"/>
    </row>
    <row r="59" spans="1:20" ht="34.5" customHeight="1">
      <c r="A59" s="223"/>
      <c r="B59" s="190"/>
      <c r="C59" s="189"/>
      <c r="D59" s="108" t="s">
        <v>166</v>
      </c>
      <c r="E59" s="68" t="s">
        <v>164</v>
      </c>
      <c r="F59" s="98" t="s">
        <v>307</v>
      </c>
      <c r="G59" s="68">
        <v>611</v>
      </c>
      <c r="H59" s="92"/>
      <c r="I59" s="92"/>
      <c r="J59" s="92"/>
      <c r="K59" s="92"/>
      <c r="L59" s="92"/>
      <c r="M59" s="92"/>
      <c r="N59" s="92"/>
      <c r="O59" s="92">
        <v>11734.5</v>
      </c>
      <c r="P59" s="92">
        <v>12702.3</v>
      </c>
      <c r="Q59" s="92">
        <v>12702.3</v>
      </c>
      <c r="R59" s="92">
        <v>12702.3</v>
      </c>
      <c r="S59" s="92">
        <f t="shared" si="8"/>
        <v>49841.4</v>
      </c>
      <c r="T59" s="211"/>
    </row>
    <row r="60" spans="1:20" ht="34.5" customHeight="1">
      <c r="A60" s="223"/>
      <c r="B60" s="190"/>
      <c r="C60" s="189"/>
      <c r="D60" s="108" t="s">
        <v>166</v>
      </c>
      <c r="E60" s="68" t="s">
        <v>164</v>
      </c>
      <c r="F60" s="98" t="s">
        <v>308</v>
      </c>
      <c r="G60" s="68">
        <v>611</v>
      </c>
      <c r="H60" s="92"/>
      <c r="I60" s="92"/>
      <c r="J60" s="92"/>
      <c r="K60" s="92"/>
      <c r="L60" s="92"/>
      <c r="M60" s="92"/>
      <c r="N60" s="92"/>
      <c r="O60" s="92">
        <v>24874.6</v>
      </c>
      <c r="P60" s="92">
        <v>25592.2</v>
      </c>
      <c r="Q60" s="92">
        <v>23533.5</v>
      </c>
      <c r="R60" s="92">
        <v>23533.5</v>
      </c>
      <c r="S60" s="92">
        <f t="shared" si="8"/>
        <v>97533.8</v>
      </c>
      <c r="T60" s="211"/>
    </row>
    <row r="61" spans="1:20" ht="34.5" customHeight="1">
      <c r="A61" s="223"/>
      <c r="B61" s="190"/>
      <c r="C61" s="189"/>
      <c r="D61" s="134" t="s">
        <v>166</v>
      </c>
      <c r="E61" s="68" t="s">
        <v>164</v>
      </c>
      <c r="F61" s="98" t="s">
        <v>308</v>
      </c>
      <c r="G61" s="68">
        <v>870</v>
      </c>
      <c r="H61" s="92"/>
      <c r="I61" s="92"/>
      <c r="J61" s="92"/>
      <c r="K61" s="92"/>
      <c r="L61" s="92"/>
      <c r="M61" s="92"/>
      <c r="N61" s="92"/>
      <c r="O61" s="92">
        <v>0</v>
      </c>
      <c r="P61" s="92">
        <v>1253.7</v>
      </c>
      <c r="Q61" s="92">
        <v>1851.4</v>
      </c>
      <c r="R61" s="92">
        <v>1851.4</v>
      </c>
      <c r="S61" s="92">
        <f t="shared" si="8"/>
        <v>4956.5</v>
      </c>
      <c r="T61" s="211"/>
    </row>
    <row r="62" spans="1:20" ht="34.5" customHeight="1">
      <c r="A62" s="223"/>
      <c r="B62" s="190"/>
      <c r="C62" s="189"/>
      <c r="D62" s="108">
        <v>975</v>
      </c>
      <c r="E62" s="98" t="s">
        <v>164</v>
      </c>
      <c r="F62" s="98" t="s">
        <v>211</v>
      </c>
      <c r="G62" s="68">
        <v>612</v>
      </c>
      <c r="H62" s="92">
        <v>68.5</v>
      </c>
      <c r="I62" s="92"/>
      <c r="J62" s="92">
        <v>0</v>
      </c>
      <c r="K62" s="92"/>
      <c r="L62" s="92"/>
      <c r="M62" s="92"/>
      <c r="N62" s="92"/>
      <c r="O62" s="92">
        <v>0</v>
      </c>
      <c r="P62" s="92">
        <f>O62</f>
        <v>0</v>
      </c>
      <c r="Q62" s="92">
        <f t="shared" si="6"/>
        <v>0</v>
      </c>
      <c r="R62" s="92">
        <f t="shared" si="7"/>
        <v>0</v>
      </c>
      <c r="S62" s="92">
        <f t="shared" si="8"/>
        <v>68.5</v>
      </c>
      <c r="T62" s="211"/>
    </row>
    <row r="63" spans="1:20" ht="34.5" customHeight="1">
      <c r="A63" s="223"/>
      <c r="B63" s="190"/>
      <c r="C63" s="189"/>
      <c r="D63" s="108" t="s">
        <v>166</v>
      </c>
      <c r="E63" s="68" t="s">
        <v>164</v>
      </c>
      <c r="F63" s="98" t="s">
        <v>211</v>
      </c>
      <c r="G63" s="68">
        <v>621</v>
      </c>
      <c r="H63" s="92">
        <v>16861.8</v>
      </c>
      <c r="I63" s="92">
        <v>17529.8</v>
      </c>
      <c r="J63" s="92">
        <v>8899.2</v>
      </c>
      <c r="K63" s="92">
        <v>8641.4</v>
      </c>
      <c r="L63" s="92">
        <v>9217.1</v>
      </c>
      <c r="M63" s="92">
        <v>9882.6</v>
      </c>
      <c r="N63" s="92">
        <v>10200.8</v>
      </c>
      <c r="O63" s="92">
        <v>2076.2</v>
      </c>
      <c r="P63" s="92">
        <v>1642</v>
      </c>
      <c r="Q63" s="92">
        <f t="shared" si="6"/>
        <v>1642</v>
      </c>
      <c r="R63" s="92">
        <f t="shared" si="7"/>
        <v>1642</v>
      </c>
      <c r="S63" s="92">
        <f t="shared" si="8"/>
        <v>88234.9</v>
      </c>
      <c r="T63" s="211"/>
    </row>
    <row r="64" spans="1:20" ht="34.5" customHeight="1">
      <c r="A64" s="223"/>
      <c r="B64" s="190"/>
      <c r="C64" s="189"/>
      <c r="D64" s="108" t="s">
        <v>166</v>
      </c>
      <c r="E64" s="68" t="s">
        <v>164</v>
      </c>
      <c r="F64" s="98" t="s">
        <v>307</v>
      </c>
      <c r="G64" s="68">
        <v>621</v>
      </c>
      <c r="H64" s="92"/>
      <c r="I64" s="92"/>
      <c r="J64" s="92"/>
      <c r="K64" s="92"/>
      <c r="L64" s="92"/>
      <c r="M64" s="92"/>
      <c r="N64" s="92"/>
      <c r="O64" s="92">
        <v>4537.9</v>
      </c>
      <c r="P64" s="92">
        <v>5496.7</v>
      </c>
      <c r="Q64" s="92">
        <f t="shared" si="6"/>
        <v>5496.7</v>
      </c>
      <c r="R64" s="92">
        <f t="shared" si="7"/>
        <v>5496.7</v>
      </c>
      <c r="S64" s="92">
        <f t="shared" si="8"/>
        <v>21028</v>
      </c>
      <c r="T64" s="211"/>
    </row>
    <row r="65" spans="1:20" ht="34.5" customHeight="1">
      <c r="A65" s="223"/>
      <c r="B65" s="190"/>
      <c r="C65" s="189"/>
      <c r="D65" s="108" t="s">
        <v>166</v>
      </c>
      <c r="E65" s="68" t="s">
        <v>164</v>
      </c>
      <c r="F65" s="98" t="s">
        <v>308</v>
      </c>
      <c r="G65" s="68">
        <v>621</v>
      </c>
      <c r="H65" s="92"/>
      <c r="I65" s="92"/>
      <c r="J65" s="92"/>
      <c r="K65" s="92"/>
      <c r="L65" s="92"/>
      <c r="M65" s="92"/>
      <c r="N65" s="92"/>
      <c r="O65" s="92">
        <v>5641.2</v>
      </c>
      <c r="P65" s="92">
        <v>5721.6</v>
      </c>
      <c r="Q65" s="92">
        <v>5641.2</v>
      </c>
      <c r="R65" s="92">
        <f t="shared" si="7"/>
        <v>5641.2</v>
      </c>
      <c r="S65" s="92">
        <f t="shared" si="8"/>
        <v>22645.2</v>
      </c>
      <c r="T65" s="211"/>
    </row>
    <row r="66" spans="1:20" ht="34.5" customHeight="1">
      <c r="A66" s="223"/>
      <c r="B66" s="190"/>
      <c r="C66" s="189"/>
      <c r="D66" s="108">
        <v>975</v>
      </c>
      <c r="E66" s="98" t="s">
        <v>164</v>
      </c>
      <c r="F66" s="98" t="s">
        <v>211</v>
      </c>
      <c r="G66" s="68">
        <v>622</v>
      </c>
      <c r="H66" s="92">
        <v>150</v>
      </c>
      <c r="I66" s="92"/>
      <c r="J66" s="92"/>
      <c r="K66" s="92"/>
      <c r="L66" s="92"/>
      <c r="M66" s="92"/>
      <c r="N66" s="92"/>
      <c r="O66" s="92"/>
      <c r="P66" s="92">
        <f>O66</f>
        <v>0</v>
      </c>
      <c r="Q66" s="92">
        <f t="shared" si="6"/>
        <v>0</v>
      </c>
      <c r="R66" s="92">
        <f t="shared" si="7"/>
        <v>0</v>
      </c>
      <c r="S66" s="92">
        <f t="shared" si="8"/>
        <v>150</v>
      </c>
      <c r="T66" s="211"/>
    </row>
    <row r="67" spans="1:20" ht="34.5" customHeight="1">
      <c r="A67" s="223"/>
      <c r="B67" s="190"/>
      <c r="C67" s="189"/>
      <c r="D67" s="108">
        <v>975</v>
      </c>
      <c r="E67" s="98" t="s">
        <v>164</v>
      </c>
      <c r="F67" s="98" t="s">
        <v>211</v>
      </c>
      <c r="G67" s="68">
        <v>850</v>
      </c>
      <c r="H67" s="92">
        <v>26.5</v>
      </c>
      <c r="I67" s="92">
        <v>121.1</v>
      </c>
      <c r="J67" s="92">
        <v>14.2</v>
      </c>
      <c r="K67" s="92">
        <v>12.5</v>
      </c>
      <c r="L67" s="92">
        <v>136.1</v>
      </c>
      <c r="M67" s="92">
        <v>8.9</v>
      </c>
      <c r="N67" s="92">
        <v>0</v>
      </c>
      <c r="O67" s="92">
        <v>0</v>
      </c>
      <c r="P67" s="92">
        <v>0</v>
      </c>
      <c r="Q67" s="92">
        <f t="shared" si="6"/>
        <v>0</v>
      </c>
      <c r="R67" s="92">
        <f t="shared" si="7"/>
        <v>0</v>
      </c>
      <c r="S67" s="92">
        <f t="shared" si="8"/>
        <v>319.3</v>
      </c>
      <c r="T67" s="211"/>
    </row>
    <row r="68" spans="1:20" ht="34.5" customHeight="1">
      <c r="A68" s="223"/>
      <c r="B68" s="190"/>
      <c r="C68" s="189"/>
      <c r="D68" s="108" t="s">
        <v>166</v>
      </c>
      <c r="E68" s="68" t="s">
        <v>164</v>
      </c>
      <c r="F68" s="98" t="s">
        <v>213</v>
      </c>
      <c r="G68" s="68">
        <v>110</v>
      </c>
      <c r="H68" s="92">
        <v>671.1</v>
      </c>
      <c r="I68" s="92">
        <v>882.4</v>
      </c>
      <c r="J68" s="92">
        <v>1697.2</v>
      </c>
      <c r="K68" s="92">
        <f>1447.3+437.1</f>
        <v>1884.4</v>
      </c>
      <c r="L68" s="92">
        <v>2298.1</v>
      </c>
      <c r="M68" s="92">
        <v>1906.9</v>
      </c>
      <c r="N68" s="92">
        <v>0</v>
      </c>
      <c r="O68" s="92">
        <v>0</v>
      </c>
      <c r="P68" s="92">
        <v>0</v>
      </c>
      <c r="Q68" s="92">
        <f t="shared" si="6"/>
        <v>0</v>
      </c>
      <c r="R68" s="92">
        <f t="shared" si="7"/>
        <v>0</v>
      </c>
      <c r="S68" s="92">
        <f t="shared" si="8"/>
        <v>9340.1</v>
      </c>
      <c r="T68" s="211"/>
    </row>
    <row r="69" spans="1:20" ht="34.5" customHeight="1">
      <c r="A69" s="223"/>
      <c r="B69" s="190"/>
      <c r="C69" s="189"/>
      <c r="D69" s="108" t="s">
        <v>166</v>
      </c>
      <c r="E69" s="68" t="s">
        <v>164</v>
      </c>
      <c r="F69" s="98" t="s">
        <v>213</v>
      </c>
      <c r="G69" s="68">
        <v>611</v>
      </c>
      <c r="H69" s="92">
        <v>1841.5</v>
      </c>
      <c r="I69" s="92">
        <v>2844</v>
      </c>
      <c r="J69" s="92">
        <v>7162.7</v>
      </c>
      <c r="K69" s="92">
        <v>5652.6</v>
      </c>
      <c r="L69" s="92">
        <v>9203</v>
      </c>
      <c r="M69" s="92">
        <v>14852.2</v>
      </c>
      <c r="N69" s="92">
        <v>12395.1</v>
      </c>
      <c r="O69" s="92">
        <v>0</v>
      </c>
      <c r="P69" s="92">
        <v>0</v>
      </c>
      <c r="Q69" s="92">
        <f t="shared" si="6"/>
        <v>0</v>
      </c>
      <c r="R69" s="92">
        <f t="shared" si="7"/>
        <v>0</v>
      </c>
      <c r="S69" s="92">
        <f t="shared" si="8"/>
        <v>53951.1</v>
      </c>
      <c r="T69" s="211"/>
    </row>
    <row r="70" spans="1:20" ht="34.5" customHeight="1">
      <c r="A70" s="223"/>
      <c r="B70" s="190"/>
      <c r="C70" s="189"/>
      <c r="D70" s="108">
        <v>975</v>
      </c>
      <c r="E70" s="98" t="s">
        <v>164</v>
      </c>
      <c r="F70" s="98" t="s">
        <v>213</v>
      </c>
      <c r="G70" s="68">
        <v>621</v>
      </c>
      <c r="H70" s="92"/>
      <c r="I70" s="92">
        <v>34.2</v>
      </c>
      <c r="J70" s="92">
        <v>65.4</v>
      </c>
      <c r="K70" s="92">
        <v>91.9</v>
      </c>
      <c r="L70" s="92">
        <v>172.8</v>
      </c>
      <c r="M70" s="92">
        <v>155.4</v>
      </c>
      <c r="N70" s="92">
        <v>179.7</v>
      </c>
      <c r="O70" s="92">
        <v>0</v>
      </c>
      <c r="P70" s="92">
        <v>0</v>
      </c>
      <c r="Q70" s="92">
        <f t="shared" si="6"/>
        <v>0</v>
      </c>
      <c r="R70" s="92">
        <f t="shared" si="7"/>
        <v>0</v>
      </c>
      <c r="S70" s="92">
        <f t="shared" si="8"/>
        <v>699.4</v>
      </c>
      <c r="T70" s="211"/>
    </row>
    <row r="71" spans="1:20" ht="34.5" customHeight="1">
      <c r="A71" s="223"/>
      <c r="B71" s="190"/>
      <c r="C71" s="189"/>
      <c r="D71" s="108" t="s">
        <v>166</v>
      </c>
      <c r="E71" s="68" t="s">
        <v>164</v>
      </c>
      <c r="F71" s="98" t="s">
        <v>177</v>
      </c>
      <c r="G71" s="68">
        <v>611</v>
      </c>
      <c r="H71" s="92">
        <v>946.6</v>
      </c>
      <c r="I71" s="92">
        <v>1533.9</v>
      </c>
      <c r="J71" s="92"/>
      <c r="K71" s="92"/>
      <c r="L71" s="92"/>
      <c r="M71" s="92"/>
      <c r="N71" s="92"/>
      <c r="O71" s="92"/>
      <c r="P71" s="92">
        <f aca="true" t="shared" si="9" ref="P71:P77">O71</f>
        <v>0</v>
      </c>
      <c r="Q71" s="92">
        <f t="shared" si="6"/>
        <v>0</v>
      </c>
      <c r="R71" s="92">
        <f t="shared" si="7"/>
        <v>0</v>
      </c>
      <c r="S71" s="92">
        <f t="shared" si="8"/>
        <v>2480.5</v>
      </c>
      <c r="T71" s="211"/>
    </row>
    <row r="72" spans="1:20" ht="34.5" customHeight="1">
      <c r="A72" s="223"/>
      <c r="B72" s="190"/>
      <c r="C72" s="189"/>
      <c r="D72" s="108" t="s">
        <v>166</v>
      </c>
      <c r="E72" s="68" t="s">
        <v>164</v>
      </c>
      <c r="F72" s="98" t="s">
        <v>178</v>
      </c>
      <c r="G72" s="68">
        <v>110</v>
      </c>
      <c r="H72" s="92">
        <v>17</v>
      </c>
      <c r="I72" s="92"/>
      <c r="J72" s="92"/>
      <c r="K72" s="92"/>
      <c r="L72" s="92"/>
      <c r="M72" s="92"/>
      <c r="N72" s="92"/>
      <c r="O72" s="92"/>
      <c r="P72" s="92">
        <f t="shared" si="9"/>
        <v>0</v>
      </c>
      <c r="Q72" s="92">
        <f t="shared" si="6"/>
        <v>0</v>
      </c>
      <c r="R72" s="92">
        <f t="shared" si="7"/>
        <v>0</v>
      </c>
      <c r="S72" s="92">
        <f t="shared" si="8"/>
        <v>17</v>
      </c>
      <c r="T72" s="211"/>
    </row>
    <row r="73" spans="1:20" ht="34.5" customHeight="1">
      <c r="A73" s="223"/>
      <c r="B73" s="190"/>
      <c r="C73" s="189"/>
      <c r="D73" s="108" t="s">
        <v>166</v>
      </c>
      <c r="E73" s="68" t="s">
        <v>164</v>
      </c>
      <c r="F73" s="98" t="s">
        <v>178</v>
      </c>
      <c r="G73" s="68">
        <v>611</v>
      </c>
      <c r="H73" s="92">
        <v>20.7</v>
      </c>
      <c r="I73" s="92"/>
      <c r="J73" s="92"/>
      <c r="K73" s="92"/>
      <c r="L73" s="92"/>
      <c r="M73" s="92"/>
      <c r="N73" s="92"/>
      <c r="O73" s="92"/>
      <c r="P73" s="92">
        <f t="shared" si="9"/>
        <v>0</v>
      </c>
      <c r="Q73" s="92">
        <f t="shared" si="6"/>
        <v>0</v>
      </c>
      <c r="R73" s="92">
        <f t="shared" si="7"/>
        <v>0</v>
      </c>
      <c r="S73" s="92">
        <f t="shared" si="8"/>
        <v>20.7</v>
      </c>
      <c r="T73" s="211"/>
    </row>
    <row r="74" spans="1:20" ht="34.5" customHeight="1" hidden="1">
      <c r="A74" s="223"/>
      <c r="B74" s="190"/>
      <c r="C74" s="189"/>
      <c r="D74" s="108" t="s">
        <v>166</v>
      </c>
      <c r="E74" s="68" t="s">
        <v>164</v>
      </c>
      <c r="F74" s="98" t="s">
        <v>178</v>
      </c>
      <c r="G74" s="68">
        <v>621</v>
      </c>
      <c r="H74" s="92">
        <v>0</v>
      </c>
      <c r="I74" s="92"/>
      <c r="J74" s="92"/>
      <c r="K74" s="92"/>
      <c r="L74" s="92"/>
      <c r="M74" s="92"/>
      <c r="N74" s="92"/>
      <c r="O74" s="92"/>
      <c r="P74" s="92">
        <f t="shared" si="9"/>
        <v>0</v>
      </c>
      <c r="Q74" s="92">
        <f t="shared" si="6"/>
        <v>0</v>
      </c>
      <c r="R74" s="92">
        <f t="shared" si="7"/>
        <v>0</v>
      </c>
      <c r="S74" s="92">
        <f t="shared" si="8"/>
        <v>0</v>
      </c>
      <c r="T74" s="211"/>
    </row>
    <row r="75" spans="1:20" ht="34.5" customHeight="1" hidden="1">
      <c r="A75" s="223"/>
      <c r="B75" s="190"/>
      <c r="C75" s="189"/>
      <c r="D75" s="108">
        <v>975</v>
      </c>
      <c r="E75" s="98" t="s">
        <v>164</v>
      </c>
      <c r="F75" s="98" t="s">
        <v>214</v>
      </c>
      <c r="G75" s="68">
        <v>611</v>
      </c>
      <c r="H75" s="92"/>
      <c r="I75" s="92"/>
      <c r="J75" s="92">
        <v>0</v>
      </c>
      <c r="K75" s="92"/>
      <c r="L75" s="92"/>
      <c r="M75" s="92"/>
      <c r="N75" s="92"/>
      <c r="O75" s="92"/>
      <c r="P75" s="92">
        <f t="shared" si="9"/>
        <v>0</v>
      </c>
      <c r="Q75" s="92">
        <f t="shared" si="6"/>
        <v>0</v>
      </c>
      <c r="R75" s="92">
        <f t="shared" si="7"/>
        <v>0</v>
      </c>
      <c r="S75" s="92">
        <f t="shared" si="8"/>
        <v>0</v>
      </c>
      <c r="T75" s="211"/>
    </row>
    <row r="76" spans="1:20" ht="34.5" customHeight="1">
      <c r="A76" s="223"/>
      <c r="B76" s="190"/>
      <c r="C76" s="189"/>
      <c r="D76" s="108">
        <v>975</v>
      </c>
      <c r="E76" s="98" t="s">
        <v>164</v>
      </c>
      <c r="F76" s="98" t="s">
        <v>215</v>
      </c>
      <c r="G76" s="68">
        <v>611</v>
      </c>
      <c r="H76" s="92"/>
      <c r="I76" s="92"/>
      <c r="J76" s="92">
        <v>69.8</v>
      </c>
      <c r="K76" s="92"/>
      <c r="L76" s="92"/>
      <c r="M76" s="92"/>
      <c r="N76" s="92"/>
      <c r="O76" s="92"/>
      <c r="P76" s="92">
        <f t="shared" si="9"/>
        <v>0</v>
      </c>
      <c r="Q76" s="92">
        <f t="shared" si="6"/>
        <v>0</v>
      </c>
      <c r="R76" s="92">
        <f t="shared" si="7"/>
        <v>0</v>
      </c>
      <c r="S76" s="92">
        <f t="shared" si="8"/>
        <v>69.8</v>
      </c>
      <c r="T76" s="211"/>
    </row>
    <row r="77" spans="1:20" ht="34.5" customHeight="1">
      <c r="A77" s="223"/>
      <c r="B77" s="190"/>
      <c r="C77" s="189"/>
      <c r="D77" s="108">
        <v>975</v>
      </c>
      <c r="E77" s="98" t="s">
        <v>164</v>
      </c>
      <c r="F77" s="98" t="s">
        <v>179</v>
      </c>
      <c r="G77" s="68">
        <v>611</v>
      </c>
      <c r="H77" s="92">
        <v>50.1</v>
      </c>
      <c r="I77" s="92">
        <v>30</v>
      </c>
      <c r="J77" s="92"/>
      <c r="K77" s="92"/>
      <c r="L77" s="92"/>
      <c r="M77" s="92"/>
      <c r="N77" s="92"/>
      <c r="O77" s="92"/>
      <c r="P77" s="92">
        <f t="shared" si="9"/>
        <v>0</v>
      </c>
      <c r="Q77" s="92">
        <f t="shared" si="6"/>
        <v>0</v>
      </c>
      <c r="R77" s="92">
        <f t="shared" si="7"/>
        <v>0</v>
      </c>
      <c r="S77" s="92">
        <f t="shared" si="8"/>
        <v>80.1</v>
      </c>
      <c r="T77" s="211"/>
    </row>
    <row r="78" spans="1:20" ht="34.5" customHeight="1">
      <c r="A78" s="121"/>
      <c r="B78" s="191" t="s">
        <v>292</v>
      </c>
      <c r="C78" s="108"/>
      <c r="D78" s="108">
        <v>975</v>
      </c>
      <c r="E78" s="98" t="s">
        <v>164</v>
      </c>
      <c r="F78" s="98" t="s">
        <v>284</v>
      </c>
      <c r="G78" s="68">
        <v>611</v>
      </c>
      <c r="H78" s="92"/>
      <c r="I78" s="92"/>
      <c r="J78" s="92"/>
      <c r="K78" s="92"/>
      <c r="L78" s="92"/>
      <c r="M78" s="92"/>
      <c r="N78" s="92">
        <v>3984.1</v>
      </c>
      <c r="O78" s="92">
        <v>11751.3</v>
      </c>
      <c r="P78" s="92">
        <v>12186.7</v>
      </c>
      <c r="Q78" s="92">
        <f t="shared" si="6"/>
        <v>12186.7</v>
      </c>
      <c r="R78" s="92">
        <v>0</v>
      </c>
      <c r="S78" s="92">
        <f t="shared" si="8"/>
        <v>40108.8</v>
      </c>
      <c r="T78" s="211"/>
    </row>
    <row r="79" spans="1:20" ht="34.5" customHeight="1">
      <c r="A79" s="121"/>
      <c r="B79" s="192"/>
      <c r="C79" s="108"/>
      <c r="D79" s="108">
        <v>975</v>
      </c>
      <c r="E79" s="98" t="s">
        <v>164</v>
      </c>
      <c r="F79" s="98" t="s">
        <v>284</v>
      </c>
      <c r="G79" s="68">
        <v>621</v>
      </c>
      <c r="H79" s="92"/>
      <c r="I79" s="92"/>
      <c r="J79" s="92"/>
      <c r="K79" s="92"/>
      <c r="L79" s="92"/>
      <c r="M79" s="92"/>
      <c r="N79" s="92">
        <v>1210.9</v>
      </c>
      <c r="O79" s="92">
        <v>3632.6</v>
      </c>
      <c r="P79" s="92">
        <v>3632.6</v>
      </c>
      <c r="Q79" s="92">
        <f t="shared" si="6"/>
        <v>3632.6</v>
      </c>
      <c r="R79" s="92">
        <v>0</v>
      </c>
      <c r="S79" s="92">
        <f t="shared" si="8"/>
        <v>12108.7</v>
      </c>
      <c r="T79" s="211"/>
    </row>
    <row r="80" spans="1:20" ht="34.5" customHeight="1">
      <c r="A80" s="121"/>
      <c r="B80" s="193"/>
      <c r="C80" s="108"/>
      <c r="D80" s="108">
        <v>975</v>
      </c>
      <c r="E80" s="98" t="s">
        <v>164</v>
      </c>
      <c r="F80" s="98" t="s">
        <v>284</v>
      </c>
      <c r="G80" s="68">
        <v>870</v>
      </c>
      <c r="H80" s="92"/>
      <c r="I80" s="92"/>
      <c r="J80" s="92"/>
      <c r="K80" s="92"/>
      <c r="L80" s="92"/>
      <c r="M80" s="92"/>
      <c r="N80" s="92">
        <v>0</v>
      </c>
      <c r="O80" s="92">
        <v>0</v>
      </c>
      <c r="P80" s="92">
        <v>703.1</v>
      </c>
      <c r="Q80" s="92">
        <f t="shared" si="6"/>
        <v>703.1</v>
      </c>
      <c r="R80" s="92">
        <v>0</v>
      </c>
      <c r="S80" s="92">
        <f t="shared" si="8"/>
        <v>1406.2</v>
      </c>
      <c r="T80" s="211"/>
    </row>
    <row r="81" spans="1:20" ht="34.5" customHeight="1">
      <c r="A81" s="223" t="s">
        <v>92</v>
      </c>
      <c r="B81" s="190" t="s">
        <v>186</v>
      </c>
      <c r="C81" s="189"/>
      <c r="D81" s="108">
        <v>975</v>
      </c>
      <c r="E81" s="98" t="s">
        <v>164</v>
      </c>
      <c r="F81" s="98" t="s">
        <v>208</v>
      </c>
      <c r="G81" s="122" t="s">
        <v>261</v>
      </c>
      <c r="H81" s="92">
        <v>2069.1</v>
      </c>
      <c r="I81" s="92">
        <v>2048.5</v>
      </c>
      <c r="J81" s="92">
        <v>2159.8</v>
      </c>
      <c r="K81" s="92">
        <f>1921.59+580.31</f>
        <v>2501.9</v>
      </c>
      <c r="L81" s="92">
        <v>2453.9</v>
      </c>
      <c r="M81" s="92">
        <f>1245.3+32</f>
        <v>1277.3</v>
      </c>
      <c r="N81" s="92">
        <v>0</v>
      </c>
      <c r="O81" s="92">
        <v>0</v>
      </c>
      <c r="P81" s="92">
        <v>0</v>
      </c>
      <c r="Q81" s="92">
        <f t="shared" si="6"/>
        <v>0</v>
      </c>
      <c r="R81" s="92">
        <f t="shared" si="7"/>
        <v>0</v>
      </c>
      <c r="S81" s="92">
        <f t="shared" si="8"/>
        <v>12510.5</v>
      </c>
      <c r="T81" s="211"/>
    </row>
    <row r="82" spans="1:20" ht="34.5" customHeight="1">
      <c r="A82" s="223"/>
      <c r="B82" s="190"/>
      <c r="C82" s="189"/>
      <c r="D82" s="108">
        <v>975</v>
      </c>
      <c r="E82" s="98" t="s">
        <v>164</v>
      </c>
      <c r="F82" s="98" t="s">
        <v>208</v>
      </c>
      <c r="G82" s="68">
        <v>244</v>
      </c>
      <c r="H82" s="92">
        <v>48</v>
      </c>
      <c r="I82" s="92">
        <v>49.5</v>
      </c>
      <c r="J82" s="92">
        <v>152</v>
      </c>
      <c r="K82" s="92">
        <v>194.7</v>
      </c>
      <c r="L82" s="92">
        <v>150.7</v>
      </c>
      <c r="M82" s="92">
        <v>117.6</v>
      </c>
      <c r="N82" s="92">
        <v>0</v>
      </c>
      <c r="O82" s="92">
        <v>0</v>
      </c>
      <c r="P82" s="92">
        <v>0</v>
      </c>
      <c r="Q82" s="92">
        <f t="shared" si="6"/>
        <v>0</v>
      </c>
      <c r="R82" s="92">
        <f t="shared" si="7"/>
        <v>0</v>
      </c>
      <c r="S82" s="92">
        <f t="shared" si="8"/>
        <v>712.5</v>
      </c>
      <c r="T82" s="211"/>
    </row>
    <row r="83" spans="1:20" ht="34.5" customHeight="1">
      <c r="A83" s="223"/>
      <c r="B83" s="190"/>
      <c r="C83" s="189"/>
      <c r="D83" s="108">
        <v>975</v>
      </c>
      <c r="E83" s="98" t="s">
        <v>164</v>
      </c>
      <c r="F83" s="98" t="s">
        <v>208</v>
      </c>
      <c r="G83" s="68">
        <v>611</v>
      </c>
      <c r="H83" s="92">
        <v>69419.8</v>
      </c>
      <c r="I83" s="92">
        <v>74727.6</v>
      </c>
      <c r="J83" s="92">
        <v>75371.4</v>
      </c>
      <c r="K83" s="92">
        <v>82441.7</v>
      </c>
      <c r="L83" s="92">
        <v>87113.3</v>
      </c>
      <c r="M83" s="92">
        <v>84914.7</v>
      </c>
      <c r="N83" s="92">
        <v>94080.1</v>
      </c>
      <c r="O83" s="92">
        <v>104322.2</v>
      </c>
      <c r="P83" s="92">
        <v>99426.8</v>
      </c>
      <c r="Q83" s="92">
        <f t="shared" si="6"/>
        <v>99426.8</v>
      </c>
      <c r="R83" s="92">
        <f t="shared" si="7"/>
        <v>99426.8</v>
      </c>
      <c r="S83" s="92">
        <f t="shared" si="8"/>
        <v>970671.2</v>
      </c>
      <c r="T83" s="211"/>
    </row>
    <row r="84" spans="1:20" ht="34.5" customHeight="1">
      <c r="A84" s="223"/>
      <c r="B84" s="190"/>
      <c r="C84" s="189"/>
      <c r="D84" s="108">
        <v>975</v>
      </c>
      <c r="E84" s="98" t="s">
        <v>226</v>
      </c>
      <c r="F84" s="98" t="s">
        <v>208</v>
      </c>
      <c r="G84" s="68">
        <v>611</v>
      </c>
      <c r="H84" s="92"/>
      <c r="I84" s="92"/>
      <c r="J84" s="92"/>
      <c r="K84" s="92"/>
      <c r="L84" s="92"/>
      <c r="M84" s="92">
        <v>10565.4</v>
      </c>
      <c r="N84" s="92">
        <v>11184.2</v>
      </c>
      <c r="O84" s="92">
        <v>14948</v>
      </c>
      <c r="P84" s="92">
        <v>12278.9</v>
      </c>
      <c r="Q84" s="92">
        <f t="shared" si="6"/>
        <v>12278.9</v>
      </c>
      <c r="R84" s="92">
        <f t="shared" si="7"/>
        <v>12278.9</v>
      </c>
      <c r="S84" s="92">
        <f t="shared" si="8"/>
        <v>73534.3</v>
      </c>
      <c r="T84" s="211"/>
    </row>
    <row r="85" spans="1:20" ht="34.5" customHeight="1">
      <c r="A85" s="223"/>
      <c r="B85" s="190"/>
      <c r="C85" s="189"/>
      <c r="D85" s="108">
        <v>975</v>
      </c>
      <c r="E85" s="98" t="s">
        <v>164</v>
      </c>
      <c r="F85" s="98" t="s">
        <v>208</v>
      </c>
      <c r="G85" s="68">
        <v>612</v>
      </c>
      <c r="H85" s="92">
        <v>1060.3</v>
      </c>
      <c r="I85" s="92">
        <v>685.7</v>
      </c>
      <c r="J85" s="92">
        <v>3330.5</v>
      </c>
      <c r="K85" s="92">
        <v>4576</v>
      </c>
      <c r="L85" s="92">
        <v>4798.1</v>
      </c>
      <c r="M85" s="92">
        <v>4598.4</v>
      </c>
      <c r="N85" s="92">
        <v>0</v>
      </c>
      <c r="O85" s="92">
        <v>0</v>
      </c>
      <c r="P85" s="92">
        <v>0</v>
      </c>
      <c r="Q85" s="92">
        <f t="shared" si="6"/>
        <v>0</v>
      </c>
      <c r="R85" s="92">
        <f t="shared" si="7"/>
        <v>0</v>
      </c>
      <c r="S85" s="92">
        <f t="shared" si="8"/>
        <v>19049</v>
      </c>
      <c r="T85" s="211"/>
    </row>
    <row r="86" spans="1:20" ht="34.5" customHeight="1">
      <c r="A86" s="223"/>
      <c r="B86" s="190"/>
      <c r="C86" s="189"/>
      <c r="D86" s="108">
        <v>975</v>
      </c>
      <c r="E86" s="98" t="s">
        <v>164</v>
      </c>
      <c r="F86" s="98" t="s">
        <v>208</v>
      </c>
      <c r="G86" s="68">
        <v>621</v>
      </c>
      <c r="H86" s="92">
        <v>28912.7</v>
      </c>
      <c r="I86" s="92">
        <v>29234.2</v>
      </c>
      <c r="J86" s="92">
        <v>29412</v>
      </c>
      <c r="K86" s="92">
        <v>31346.1</v>
      </c>
      <c r="L86" s="92">
        <v>32415.7</v>
      </c>
      <c r="M86" s="92">
        <v>31196.1</v>
      </c>
      <c r="N86" s="92">
        <v>32462.1</v>
      </c>
      <c r="O86" s="92">
        <v>34726.7</v>
      </c>
      <c r="P86" s="92">
        <v>32086</v>
      </c>
      <c r="Q86" s="92">
        <f t="shared" si="6"/>
        <v>32086</v>
      </c>
      <c r="R86" s="92">
        <f t="shared" si="7"/>
        <v>32086</v>
      </c>
      <c r="S86" s="92">
        <f t="shared" si="8"/>
        <v>345963.6</v>
      </c>
      <c r="T86" s="211"/>
    </row>
    <row r="87" spans="1:20" ht="34.5" customHeight="1">
      <c r="A87" s="223"/>
      <c r="B87" s="190"/>
      <c r="C87" s="189"/>
      <c r="D87" s="108">
        <v>975</v>
      </c>
      <c r="E87" s="98" t="s">
        <v>226</v>
      </c>
      <c r="F87" s="98" t="s">
        <v>208</v>
      </c>
      <c r="G87" s="68">
        <v>621</v>
      </c>
      <c r="H87" s="92"/>
      <c r="I87" s="92"/>
      <c r="J87" s="92"/>
      <c r="K87" s="92"/>
      <c r="L87" s="92"/>
      <c r="M87" s="92">
        <v>4913.8</v>
      </c>
      <c r="N87" s="92">
        <v>4838.5</v>
      </c>
      <c r="O87" s="92">
        <v>6476.8</v>
      </c>
      <c r="P87" s="92">
        <v>6002.7</v>
      </c>
      <c r="Q87" s="92">
        <f t="shared" si="6"/>
        <v>6002.7</v>
      </c>
      <c r="R87" s="92">
        <f t="shared" si="7"/>
        <v>6002.7</v>
      </c>
      <c r="S87" s="92">
        <f t="shared" si="8"/>
        <v>34237.2</v>
      </c>
      <c r="T87" s="211"/>
    </row>
    <row r="88" spans="1:20" ht="34.5" customHeight="1">
      <c r="A88" s="223"/>
      <c r="B88" s="190"/>
      <c r="C88" s="189"/>
      <c r="D88" s="108">
        <v>975</v>
      </c>
      <c r="E88" s="98" t="s">
        <v>164</v>
      </c>
      <c r="F88" s="98" t="s">
        <v>208</v>
      </c>
      <c r="G88" s="68">
        <v>622</v>
      </c>
      <c r="H88" s="92">
        <v>348.3</v>
      </c>
      <c r="I88" s="92">
        <v>360.9</v>
      </c>
      <c r="J88" s="92">
        <v>1248.9</v>
      </c>
      <c r="K88" s="92">
        <v>1661.6</v>
      </c>
      <c r="L88" s="92">
        <v>1917.9</v>
      </c>
      <c r="M88" s="92">
        <v>1604.6</v>
      </c>
      <c r="N88" s="92">
        <v>0</v>
      </c>
      <c r="O88" s="92">
        <v>0</v>
      </c>
      <c r="P88" s="92">
        <v>0</v>
      </c>
      <c r="Q88" s="92">
        <f t="shared" si="6"/>
        <v>0</v>
      </c>
      <c r="R88" s="92">
        <f t="shared" si="7"/>
        <v>0</v>
      </c>
      <c r="S88" s="92">
        <f t="shared" si="8"/>
        <v>7142.2</v>
      </c>
      <c r="T88" s="211"/>
    </row>
    <row r="89" spans="1:20" ht="34.5" customHeight="1">
      <c r="A89" s="223"/>
      <c r="B89" s="190"/>
      <c r="C89" s="189"/>
      <c r="D89" s="108">
        <v>975</v>
      </c>
      <c r="E89" s="98" t="s">
        <v>164</v>
      </c>
      <c r="F89" s="98" t="s">
        <v>208</v>
      </c>
      <c r="G89" s="68">
        <v>870</v>
      </c>
      <c r="H89" s="92"/>
      <c r="I89" s="92"/>
      <c r="J89" s="92"/>
      <c r="K89" s="92">
        <v>1355.7</v>
      </c>
      <c r="L89" s="92"/>
      <c r="M89" s="92"/>
      <c r="N89" s="92"/>
      <c r="O89" s="92">
        <v>15.7</v>
      </c>
      <c r="P89" s="92">
        <v>1245.6</v>
      </c>
      <c r="Q89" s="92">
        <f t="shared" si="6"/>
        <v>1245.6</v>
      </c>
      <c r="R89" s="92">
        <f t="shared" si="7"/>
        <v>1245.6</v>
      </c>
      <c r="S89" s="92">
        <f t="shared" si="8"/>
        <v>5108.2</v>
      </c>
      <c r="T89" s="211"/>
    </row>
    <row r="90" spans="1:20" ht="34.5" customHeight="1">
      <c r="A90" s="223"/>
      <c r="B90" s="190"/>
      <c r="C90" s="189"/>
      <c r="D90" s="108">
        <v>975</v>
      </c>
      <c r="E90" s="98" t="s">
        <v>164</v>
      </c>
      <c r="F90" s="98" t="s">
        <v>196</v>
      </c>
      <c r="G90" s="68">
        <v>110</v>
      </c>
      <c r="H90" s="92">
        <v>19.7</v>
      </c>
      <c r="I90" s="92"/>
      <c r="J90" s="92"/>
      <c r="K90" s="92"/>
      <c r="L90" s="92"/>
      <c r="M90" s="92"/>
      <c r="N90" s="92"/>
      <c r="O90" s="92"/>
      <c r="P90" s="92">
        <f>O90</f>
        <v>0</v>
      </c>
      <c r="Q90" s="92">
        <f t="shared" si="6"/>
        <v>0</v>
      </c>
      <c r="R90" s="92">
        <f t="shared" si="7"/>
        <v>0</v>
      </c>
      <c r="S90" s="92">
        <f t="shared" si="8"/>
        <v>19.7</v>
      </c>
      <c r="T90" s="211"/>
    </row>
    <row r="91" spans="1:20" ht="34.5" customHeight="1">
      <c r="A91" s="223"/>
      <c r="B91" s="190"/>
      <c r="C91" s="189"/>
      <c r="D91" s="108">
        <v>975</v>
      </c>
      <c r="E91" s="98" t="s">
        <v>164</v>
      </c>
      <c r="F91" s="98" t="s">
        <v>209</v>
      </c>
      <c r="G91" s="68">
        <v>110</v>
      </c>
      <c r="H91" s="92"/>
      <c r="I91" s="92"/>
      <c r="J91" s="92">
        <v>911.7</v>
      </c>
      <c r="K91" s="92">
        <v>908.9</v>
      </c>
      <c r="L91" s="92">
        <f>724.5+218.8</f>
        <v>943.3</v>
      </c>
      <c r="M91" s="92">
        <v>456.8</v>
      </c>
      <c r="N91" s="92">
        <v>0</v>
      </c>
      <c r="O91" s="92">
        <v>0</v>
      </c>
      <c r="P91" s="92">
        <v>0</v>
      </c>
      <c r="Q91" s="92">
        <f t="shared" si="6"/>
        <v>0</v>
      </c>
      <c r="R91" s="92">
        <f t="shared" si="7"/>
        <v>0</v>
      </c>
      <c r="S91" s="92">
        <f t="shared" si="8"/>
        <v>3220.7</v>
      </c>
      <c r="T91" s="211"/>
    </row>
    <row r="92" spans="1:20" ht="34.5" customHeight="1">
      <c r="A92" s="223"/>
      <c r="B92" s="190"/>
      <c r="C92" s="189"/>
      <c r="D92" s="108">
        <v>975</v>
      </c>
      <c r="E92" s="98" t="s">
        <v>164</v>
      </c>
      <c r="F92" s="98" t="s">
        <v>209</v>
      </c>
      <c r="G92" s="68">
        <v>240</v>
      </c>
      <c r="H92" s="92"/>
      <c r="I92" s="92"/>
      <c r="J92" s="92">
        <v>17.5</v>
      </c>
      <c r="K92" s="92">
        <v>20.2</v>
      </c>
      <c r="L92" s="92">
        <v>20.2</v>
      </c>
      <c r="M92" s="92">
        <v>13.9</v>
      </c>
      <c r="N92" s="92">
        <v>0</v>
      </c>
      <c r="O92" s="92">
        <v>0</v>
      </c>
      <c r="P92" s="92">
        <v>0</v>
      </c>
      <c r="Q92" s="92">
        <f t="shared" si="6"/>
        <v>0</v>
      </c>
      <c r="R92" s="92">
        <f t="shared" si="7"/>
        <v>0</v>
      </c>
      <c r="S92" s="92">
        <f t="shared" si="8"/>
        <v>71.8</v>
      </c>
      <c r="T92" s="211"/>
    </row>
    <row r="93" spans="1:20" ht="34.5" customHeight="1">
      <c r="A93" s="223"/>
      <c r="B93" s="190"/>
      <c r="C93" s="189"/>
      <c r="D93" s="108">
        <v>975</v>
      </c>
      <c r="E93" s="98" t="s">
        <v>164</v>
      </c>
      <c r="F93" s="98" t="s">
        <v>209</v>
      </c>
      <c r="G93" s="68">
        <v>611</v>
      </c>
      <c r="H93" s="92"/>
      <c r="I93" s="92"/>
      <c r="J93" s="92">
        <v>19514.4</v>
      </c>
      <c r="K93" s="92">
        <v>19413.4</v>
      </c>
      <c r="L93" s="92">
        <v>20229.8</v>
      </c>
      <c r="M93" s="92">
        <v>22664.4</v>
      </c>
      <c r="N93" s="92">
        <v>26332.4</v>
      </c>
      <c r="O93" s="92">
        <v>27805.3</v>
      </c>
      <c r="P93" s="92">
        <v>27407.3</v>
      </c>
      <c r="Q93" s="92">
        <v>27407.3</v>
      </c>
      <c r="R93" s="92">
        <v>27407.3</v>
      </c>
      <c r="S93" s="92">
        <f t="shared" si="8"/>
        <v>218181.6</v>
      </c>
      <c r="T93" s="211"/>
    </row>
    <row r="94" spans="1:20" ht="34.5" customHeight="1">
      <c r="A94" s="223"/>
      <c r="B94" s="190"/>
      <c r="C94" s="189"/>
      <c r="D94" s="108">
        <v>975</v>
      </c>
      <c r="E94" s="98" t="s">
        <v>164</v>
      </c>
      <c r="F94" s="98" t="s">
        <v>209</v>
      </c>
      <c r="G94" s="68">
        <v>612</v>
      </c>
      <c r="H94" s="92"/>
      <c r="I94" s="92"/>
      <c r="J94" s="92"/>
      <c r="K94" s="92">
        <v>119</v>
      </c>
      <c r="L94" s="92">
        <v>113</v>
      </c>
      <c r="M94" s="92">
        <v>118</v>
      </c>
      <c r="N94" s="92">
        <v>0</v>
      </c>
      <c r="O94" s="92">
        <v>0</v>
      </c>
      <c r="P94" s="92">
        <v>0</v>
      </c>
      <c r="Q94" s="92">
        <f t="shared" si="6"/>
        <v>0</v>
      </c>
      <c r="R94" s="92">
        <f t="shared" si="7"/>
        <v>0</v>
      </c>
      <c r="S94" s="92">
        <f t="shared" si="8"/>
        <v>350</v>
      </c>
      <c r="T94" s="211"/>
    </row>
    <row r="95" spans="1:20" ht="34.5" customHeight="1">
      <c r="A95" s="223"/>
      <c r="B95" s="190"/>
      <c r="C95" s="189"/>
      <c r="D95" s="108">
        <v>975</v>
      </c>
      <c r="E95" s="98" t="s">
        <v>164</v>
      </c>
      <c r="F95" s="98" t="s">
        <v>209</v>
      </c>
      <c r="G95" s="68">
        <v>621</v>
      </c>
      <c r="H95" s="92"/>
      <c r="I95" s="92"/>
      <c r="J95" s="92">
        <v>9019.2</v>
      </c>
      <c r="K95" s="92">
        <v>9035.1</v>
      </c>
      <c r="L95" s="92">
        <v>9369.3</v>
      </c>
      <c r="M95" s="92">
        <v>7901</v>
      </c>
      <c r="N95" s="92">
        <v>8696.1</v>
      </c>
      <c r="O95" s="92">
        <v>9064.8</v>
      </c>
      <c r="P95" s="92">
        <v>8905.8</v>
      </c>
      <c r="Q95" s="92">
        <v>8905.8</v>
      </c>
      <c r="R95" s="92">
        <v>8905.8</v>
      </c>
      <c r="S95" s="92">
        <f t="shared" si="8"/>
        <v>79802.9</v>
      </c>
      <c r="T95" s="211"/>
    </row>
    <row r="96" spans="1:20" ht="51.75" customHeight="1">
      <c r="A96" s="223"/>
      <c r="B96" s="190"/>
      <c r="C96" s="189"/>
      <c r="D96" s="108">
        <v>975</v>
      </c>
      <c r="E96" s="98" t="s">
        <v>164</v>
      </c>
      <c r="F96" s="98" t="s">
        <v>263</v>
      </c>
      <c r="G96" s="68">
        <v>621</v>
      </c>
      <c r="H96" s="92"/>
      <c r="I96" s="92"/>
      <c r="J96" s="92"/>
      <c r="K96" s="92"/>
      <c r="L96" s="92">
        <v>162.8</v>
      </c>
      <c r="M96" s="92">
        <v>48.8</v>
      </c>
      <c r="N96" s="92">
        <v>2.8</v>
      </c>
      <c r="O96" s="92">
        <v>0</v>
      </c>
      <c r="P96" s="92">
        <f>O96</f>
        <v>0</v>
      </c>
      <c r="Q96" s="92">
        <f t="shared" si="6"/>
        <v>0</v>
      </c>
      <c r="R96" s="92">
        <f t="shared" si="7"/>
        <v>0</v>
      </c>
      <c r="S96" s="92">
        <f t="shared" si="8"/>
        <v>214.4</v>
      </c>
      <c r="T96" s="211"/>
    </row>
    <row r="97" spans="1:20" ht="60" customHeight="1">
      <c r="A97" s="223"/>
      <c r="B97" s="190"/>
      <c r="C97" s="189"/>
      <c r="D97" s="108">
        <v>975</v>
      </c>
      <c r="E97" s="98" t="s">
        <v>164</v>
      </c>
      <c r="F97" s="98" t="s">
        <v>264</v>
      </c>
      <c r="G97" s="68">
        <v>611</v>
      </c>
      <c r="H97" s="92"/>
      <c r="I97" s="92"/>
      <c r="J97" s="92"/>
      <c r="K97" s="92"/>
      <c r="L97" s="92">
        <v>329.3</v>
      </c>
      <c r="M97" s="92">
        <v>15</v>
      </c>
      <c r="N97" s="92">
        <v>1834.2</v>
      </c>
      <c r="O97" s="92">
        <v>0</v>
      </c>
      <c r="P97" s="92">
        <f>O97</f>
        <v>0</v>
      </c>
      <c r="Q97" s="92">
        <f t="shared" si="6"/>
        <v>0</v>
      </c>
      <c r="R97" s="92">
        <f t="shared" si="7"/>
        <v>0</v>
      </c>
      <c r="S97" s="92">
        <f t="shared" si="8"/>
        <v>2178.5</v>
      </c>
      <c r="T97" s="211"/>
    </row>
    <row r="98" spans="1:20" ht="34.5" customHeight="1">
      <c r="A98" s="223"/>
      <c r="B98" s="190"/>
      <c r="C98" s="189"/>
      <c r="D98" s="108">
        <v>975</v>
      </c>
      <c r="E98" s="98" t="s">
        <v>164</v>
      </c>
      <c r="F98" s="98" t="s">
        <v>262</v>
      </c>
      <c r="G98" s="68">
        <v>611</v>
      </c>
      <c r="H98" s="92"/>
      <c r="I98" s="92"/>
      <c r="J98" s="92"/>
      <c r="K98" s="92"/>
      <c r="L98" s="92"/>
      <c r="M98" s="92">
        <v>116.5</v>
      </c>
      <c r="N98" s="92"/>
      <c r="O98" s="92"/>
      <c r="P98" s="92"/>
      <c r="Q98" s="92">
        <f t="shared" si="6"/>
        <v>0</v>
      </c>
      <c r="R98" s="92">
        <f t="shared" si="7"/>
        <v>0</v>
      </c>
      <c r="S98" s="92">
        <f t="shared" si="8"/>
        <v>116.5</v>
      </c>
      <c r="T98" s="211"/>
    </row>
    <row r="99" spans="1:20" ht="34.5" customHeight="1">
      <c r="A99" s="223"/>
      <c r="B99" s="190"/>
      <c r="C99" s="189"/>
      <c r="D99" s="108">
        <v>975</v>
      </c>
      <c r="E99" s="98" t="s">
        <v>164</v>
      </c>
      <c r="F99" s="98" t="s">
        <v>262</v>
      </c>
      <c r="G99" s="68">
        <v>621</v>
      </c>
      <c r="H99" s="92"/>
      <c r="I99" s="92"/>
      <c r="J99" s="92"/>
      <c r="K99" s="92"/>
      <c r="L99" s="92"/>
      <c r="M99" s="92">
        <v>3.6</v>
      </c>
      <c r="N99" s="92"/>
      <c r="O99" s="92"/>
      <c r="P99" s="92"/>
      <c r="Q99" s="92">
        <f t="shared" si="6"/>
        <v>0</v>
      </c>
      <c r="R99" s="92">
        <f t="shared" si="7"/>
        <v>0</v>
      </c>
      <c r="S99" s="92">
        <f t="shared" si="8"/>
        <v>3.6</v>
      </c>
      <c r="T99" s="211"/>
    </row>
    <row r="100" spans="1:20" ht="34.5" customHeight="1">
      <c r="A100" s="223"/>
      <c r="B100" s="190"/>
      <c r="C100" s="189"/>
      <c r="D100" s="108">
        <v>975</v>
      </c>
      <c r="E100" s="98" t="s">
        <v>164</v>
      </c>
      <c r="F100" s="98" t="s">
        <v>301</v>
      </c>
      <c r="G100" s="68">
        <v>611</v>
      </c>
      <c r="H100" s="92"/>
      <c r="I100" s="92"/>
      <c r="J100" s="92"/>
      <c r="K100" s="92"/>
      <c r="L100" s="92"/>
      <c r="M100" s="92"/>
      <c r="N100" s="92">
        <v>73.4</v>
      </c>
      <c r="O100" s="92"/>
      <c r="P100" s="92"/>
      <c r="Q100" s="92">
        <f t="shared" si="6"/>
        <v>0</v>
      </c>
      <c r="R100" s="92">
        <f t="shared" si="7"/>
        <v>0</v>
      </c>
      <c r="S100" s="92">
        <f t="shared" si="8"/>
        <v>73.4</v>
      </c>
      <c r="T100" s="211"/>
    </row>
    <row r="101" spans="1:20" ht="34.5" customHeight="1">
      <c r="A101" s="223"/>
      <c r="B101" s="190"/>
      <c r="C101" s="189"/>
      <c r="D101" s="108">
        <v>975</v>
      </c>
      <c r="E101" s="98" t="s">
        <v>164</v>
      </c>
      <c r="F101" s="98" t="s">
        <v>301</v>
      </c>
      <c r="G101" s="68">
        <v>621</v>
      </c>
      <c r="H101" s="92"/>
      <c r="I101" s="92"/>
      <c r="J101" s="92"/>
      <c r="K101" s="92"/>
      <c r="L101" s="92"/>
      <c r="M101" s="92"/>
      <c r="N101" s="92">
        <v>59</v>
      </c>
      <c r="O101" s="92"/>
      <c r="P101" s="92"/>
      <c r="Q101" s="92">
        <f t="shared" si="6"/>
        <v>0</v>
      </c>
      <c r="R101" s="92">
        <f t="shared" si="7"/>
        <v>0</v>
      </c>
      <c r="S101" s="92">
        <f t="shared" si="8"/>
        <v>59</v>
      </c>
      <c r="T101" s="211"/>
    </row>
    <row r="102" spans="1:20" ht="34.5" customHeight="1">
      <c r="A102" s="223"/>
      <c r="B102" s="190"/>
      <c r="C102" s="189"/>
      <c r="D102" s="108">
        <v>975</v>
      </c>
      <c r="E102" s="98" t="s">
        <v>164</v>
      </c>
      <c r="F102" s="98" t="s">
        <v>249</v>
      </c>
      <c r="G102" s="68">
        <v>110</v>
      </c>
      <c r="H102" s="92"/>
      <c r="I102" s="92"/>
      <c r="J102" s="92"/>
      <c r="K102" s="92"/>
      <c r="L102" s="92">
        <v>460.4</v>
      </c>
      <c r="M102" s="92"/>
      <c r="N102" s="92"/>
      <c r="O102" s="92"/>
      <c r="P102" s="92">
        <f>O102</f>
        <v>0</v>
      </c>
      <c r="Q102" s="92">
        <f t="shared" si="6"/>
        <v>0</v>
      </c>
      <c r="R102" s="92">
        <f t="shared" si="7"/>
        <v>0</v>
      </c>
      <c r="S102" s="92">
        <f t="shared" si="8"/>
        <v>460.4</v>
      </c>
      <c r="T102" s="211"/>
    </row>
    <row r="103" spans="1:20" ht="34.5" customHeight="1">
      <c r="A103" s="223"/>
      <c r="B103" s="190"/>
      <c r="C103" s="189"/>
      <c r="D103" s="108">
        <v>975</v>
      </c>
      <c r="E103" s="98" t="s">
        <v>164</v>
      </c>
      <c r="F103" s="98" t="s">
        <v>209</v>
      </c>
      <c r="G103" s="68">
        <v>870</v>
      </c>
      <c r="H103" s="92"/>
      <c r="I103" s="92"/>
      <c r="J103" s="92"/>
      <c r="K103" s="92"/>
      <c r="L103" s="92"/>
      <c r="M103" s="92"/>
      <c r="N103" s="92"/>
      <c r="O103" s="92"/>
      <c r="P103" s="92">
        <v>1147.9</v>
      </c>
      <c r="Q103" s="92">
        <f t="shared" si="6"/>
        <v>1147.9</v>
      </c>
      <c r="R103" s="92">
        <f t="shared" si="7"/>
        <v>1147.9</v>
      </c>
      <c r="S103" s="92">
        <f t="shared" si="8"/>
        <v>3443.7</v>
      </c>
      <c r="T103" s="211"/>
    </row>
    <row r="104" spans="1:20" ht="34.5" customHeight="1">
      <c r="A104" s="223"/>
      <c r="B104" s="190"/>
      <c r="C104" s="189"/>
      <c r="D104" s="108">
        <v>975</v>
      </c>
      <c r="E104" s="98" t="s">
        <v>164</v>
      </c>
      <c r="F104" s="98" t="s">
        <v>196</v>
      </c>
      <c r="G104" s="68">
        <v>611</v>
      </c>
      <c r="H104" s="92">
        <v>77</v>
      </c>
      <c r="I104" s="92"/>
      <c r="J104" s="92"/>
      <c r="K104" s="92"/>
      <c r="L104" s="92"/>
      <c r="M104" s="92"/>
      <c r="N104" s="92"/>
      <c r="O104" s="92"/>
      <c r="P104" s="92">
        <f>O104</f>
        <v>0</v>
      </c>
      <c r="Q104" s="92">
        <f t="shared" si="6"/>
        <v>0</v>
      </c>
      <c r="R104" s="92">
        <f t="shared" si="7"/>
        <v>0</v>
      </c>
      <c r="S104" s="92">
        <f t="shared" si="8"/>
        <v>77</v>
      </c>
      <c r="T104" s="211"/>
    </row>
    <row r="105" spans="1:23" ht="69.75" customHeight="1">
      <c r="A105" s="123" t="s">
        <v>93</v>
      </c>
      <c r="B105" s="117" t="s">
        <v>173</v>
      </c>
      <c r="C105" s="108" t="s">
        <v>153</v>
      </c>
      <c r="D105" s="98" t="s">
        <v>166</v>
      </c>
      <c r="E105" s="98" t="s">
        <v>164</v>
      </c>
      <c r="F105" s="108" t="s">
        <v>165</v>
      </c>
      <c r="G105" s="108" t="s">
        <v>165</v>
      </c>
      <c r="H105" s="86">
        <v>777.6</v>
      </c>
      <c r="I105" s="86">
        <v>532.1</v>
      </c>
      <c r="J105" s="86">
        <v>1013.8</v>
      </c>
      <c r="K105" s="86">
        <v>1013.8</v>
      </c>
      <c r="L105" s="86">
        <f>201+878</f>
        <v>1079</v>
      </c>
      <c r="M105" s="86">
        <f>772.8+3490.5</f>
        <v>4263.3</v>
      </c>
      <c r="N105" s="86">
        <f>802.1+5384</f>
        <v>6186.1</v>
      </c>
      <c r="O105" s="86">
        <v>982.8</v>
      </c>
      <c r="P105" s="86">
        <v>1141.2</v>
      </c>
      <c r="Q105" s="92">
        <v>651</v>
      </c>
      <c r="R105" s="92">
        <f t="shared" si="7"/>
        <v>651</v>
      </c>
      <c r="S105" s="92">
        <f t="shared" si="8"/>
        <v>18291.7</v>
      </c>
      <c r="T105" s="211"/>
      <c r="V105" s="102">
        <f>O112+O54</f>
        <v>311691.4</v>
      </c>
      <c r="W105" s="103">
        <f>V105/3290</f>
        <v>94.7390273556</v>
      </c>
    </row>
    <row r="106" spans="1:21" ht="75" customHeight="1" hidden="1">
      <c r="A106" s="66" t="s">
        <v>92</v>
      </c>
      <c r="B106" s="106" t="s">
        <v>235</v>
      </c>
      <c r="C106" s="106" t="s">
        <v>153</v>
      </c>
      <c r="D106" s="105" t="s">
        <v>166</v>
      </c>
      <c r="E106" s="105" t="s">
        <v>164</v>
      </c>
      <c r="F106" s="105" t="s">
        <v>165</v>
      </c>
      <c r="G106" s="106" t="s">
        <v>165</v>
      </c>
      <c r="H106" s="93">
        <v>0</v>
      </c>
      <c r="I106" s="93">
        <v>0</v>
      </c>
      <c r="J106" s="93">
        <v>0</v>
      </c>
      <c r="K106" s="93"/>
      <c r="L106" s="93"/>
      <c r="M106" s="93"/>
      <c r="N106" s="93"/>
      <c r="O106" s="93"/>
      <c r="P106" s="92">
        <f aca="true" t="shared" si="10" ref="P106:P111">O106</f>
        <v>0</v>
      </c>
      <c r="Q106" s="92">
        <f t="shared" si="6"/>
        <v>0</v>
      </c>
      <c r="R106" s="92">
        <f t="shared" si="7"/>
        <v>0</v>
      </c>
      <c r="S106" s="92">
        <f t="shared" si="8"/>
        <v>0</v>
      </c>
      <c r="T106" s="80" t="s">
        <v>230</v>
      </c>
      <c r="U106" s="1">
        <v>2</v>
      </c>
    </row>
    <row r="107" spans="1:20" ht="134.25" customHeight="1" hidden="1">
      <c r="A107" s="66" t="s">
        <v>93</v>
      </c>
      <c r="B107" s="117" t="s">
        <v>162</v>
      </c>
      <c r="C107" s="108" t="s">
        <v>153</v>
      </c>
      <c r="D107" s="66" t="s">
        <v>166</v>
      </c>
      <c r="E107" s="66" t="s">
        <v>167</v>
      </c>
      <c r="F107" s="66" t="s">
        <v>165</v>
      </c>
      <c r="G107" s="108" t="s">
        <v>165</v>
      </c>
      <c r="H107" s="86">
        <v>0</v>
      </c>
      <c r="I107" s="86">
        <v>0</v>
      </c>
      <c r="J107" s="86">
        <v>0</v>
      </c>
      <c r="K107" s="86"/>
      <c r="L107" s="86"/>
      <c r="M107" s="86"/>
      <c r="N107" s="86"/>
      <c r="O107" s="86"/>
      <c r="P107" s="92">
        <f t="shared" si="10"/>
        <v>0</v>
      </c>
      <c r="Q107" s="92">
        <f t="shared" si="6"/>
        <v>0</v>
      </c>
      <c r="R107" s="92">
        <f t="shared" si="7"/>
        <v>0</v>
      </c>
      <c r="S107" s="92">
        <f t="shared" si="8"/>
        <v>0</v>
      </c>
      <c r="T107" s="80" t="s">
        <v>231</v>
      </c>
    </row>
    <row r="108" spans="1:20" ht="72.75" customHeight="1" hidden="1">
      <c r="A108" s="66" t="s">
        <v>94</v>
      </c>
      <c r="B108" s="108" t="s">
        <v>236</v>
      </c>
      <c r="C108" s="108" t="s">
        <v>153</v>
      </c>
      <c r="D108" s="66" t="s">
        <v>166</v>
      </c>
      <c r="E108" s="66" t="s">
        <v>167</v>
      </c>
      <c r="F108" s="66" t="s">
        <v>165</v>
      </c>
      <c r="G108" s="108" t="s">
        <v>165</v>
      </c>
      <c r="H108" s="86">
        <v>0</v>
      </c>
      <c r="I108" s="86">
        <v>0</v>
      </c>
      <c r="J108" s="86">
        <v>0</v>
      </c>
      <c r="K108" s="93"/>
      <c r="L108" s="93"/>
      <c r="M108" s="93"/>
      <c r="N108" s="93"/>
      <c r="O108" s="93"/>
      <c r="P108" s="92">
        <f t="shared" si="10"/>
        <v>0</v>
      </c>
      <c r="Q108" s="92">
        <f t="shared" si="6"/>
        <v>0</v>
      </c>
      <c r="R108" s="92">
        <f t="shared" si="7"/>
        <v>0</v>
      </c>
      <c r="S108" s="92">
        <f t="shared" si="8"/>
        <v>0</v>
      </c>
      <c r="T108" s="83" t="s">
        <v>237</v>
      </c>
    </row>
    <row r="109" spans="1:23" ht="78" customHeight="1" hidden="1">
      <c r="A109" s="67"/>
      <c r="B109" s="108" t="s">
        <v>60</v>
      </c>
      <c r="C109" s="108" t="s">
        <v>153</v>
      </c>
      <c r="D109" s="66"/>
      <c r="E109" s="66"/>
      <c r="F109" s="66"/>
      <c r="G109" s="108" t="s">
        <v>165</v>
      </c>
      <c r="H109" s="92"/>
      <c r="I109" s="92"/>
      <c r="J109" s="86"/>
      <c r="K109" s="86"/>
      <c r="L109" s="86"/>
      <c r="M109" s="86"/>
      <c r="N109" s="86"/>
      <c r="O109" s="86"/>
      <c r="P109" s="92">
        <f t="shared" si="10"/>
        <v>0</v>
      </c>
      <c r="Q109" s="92">
        <f t="shared" si="6"/>
        <v>0</v>
      </c>
      <c r="R109" s="92">
        <f t="shared" si="7"/>
        <v>0</v>
      </c>
      <c r="S109" s="92">
        <f t="shared" si="8"/>
        <v>0</v>
      </c>
      <c r="T109" s="80" t="s">
        <v>121</v>
      </c>
      <c r="U109" s="85" t="s">
        <v>61</v>
      </c>
      <c r="V109" s="38" t="s">
        <v>62</v>
      </c>
      <c r="W109" s="62" t="s">
        <v>123</v>
      </c>
    </row>
    <row r="110" spans="1:23" ht="86.25" customHeight="1" hidden="1">
      <c r="A110" s="67" t="s">
        <v>95</v>
      </c>
      <c r="B110" s="108" t="s">
        <v>238</v>
      </c>
      <c r="C110" s="108" t="s">
        <v>159</v>
      </c>
      <c r="D110" s="66" t="s">
        <v>166</v>
      </c>
      <c r="E110" s="66" t="s">
        <v>164</v>
      </c>
      <c r="F110" s="66" t="s">
        <v>176</v>
      </c>
      <c r="G110" s="108">
        <v>244</v>
      </c>
      <c r="H110" s="92"/>
      <c r="I110" s="92"/>
      <c r="J110" s="86"/>
      <c r="K110" s="86"/>
      <c r="L110" s="86"/>
      <c r="M110" s="86"/>
      <c r="N110" s="86"/>
      <c r="O110" s="86"/>
      <c r="P110" s="92">
        <f t="shared" si="10"/>
        <v>0</v>
      </c>
      <c r="Q110" s="92">
        <f t="shared" si="6"/>
        <v>0</v>
      </c>
      <c r="R110" s="92">
        <f t="shared" si="7"/>
        <v>0</v>
      </c>
      <c r="S110" s="92">
        <f t="shared" si="8"/>
        <v>0</v>
      </c>
      <c r="T110" s="80" t="s">
        <v>242</v>
      </c>
      <c r="U110" s="64"/>
      <c r="V110" s="38"/>
      <c r="W110" s="62"/>
    </row>
    <row r="111" spans="1:23" ht="70.5" customHeight="1" hidden="1">
      <c r="A111" s="67" t="s">
        <v>96</v>
      </c>
      <c r="B111" s="108" t="s">
        <v>170</v>
      </c>
      <c r="C111" s="108" t="s">
        <v>159</v>
      </c>
      <c r="D111" s="66" t="s">
        <v>166</v>
      </c>
      <c r="E111" s="66" t="s">
        <v>164</v>
      </c>
      <c r="F111" s="66" t="s">
        <v>165</v>
      </c>
      <c r="G111" s="108" t="s">
        <v>165</v>
      </c>
      <c r="H111" s="92">
        <v>0</v>
      </c>
      <c r="I111" s="92">
        <v>0</v>
      </c>
      <c r="J111" s="92">
        <v>0</v>
      </c>
      <c r="K111" s="92"/>
      <c r="L111" s="92"/>
      <c r="M111" s="92"/>
      <c r="N111" s="92"/>
      <c r="O111" s="92"/>
      <c r="P111" s="92">
        <f t="shared" si="10"/>
        <v>0</v>
      </c>
      <c r="Q111" s="92">
        <f t="shared" si="6"/>
        <v>0</v>
      </c>
      <c r="R111" s="92">
        <f t="shared" si="7"/>
        <v>0</v>
      </c>
      <c r="S111" s="92">
        <f t="shared" si="8"/>
        <v>0</v>
      </c>
      <c r="T111" s="80" t="s">
        <v>232</v>
      </c>
      <c r="U111" s="64"/>
      <c r="V111" s="38"/>
      <c r="W111" s="62"/>
    </row>
    <row r="112" spans="1:20" ht="21" customHeight="1">
      <c r="A112" s="195" t="s">
        <v>7</v>
      </c>
      <c r="B112" s="195"/>
      <c r="C112" s="109"/>
      <c r="D112" s="109"/>
      <c r="E112" s="109"/>
      <c r="F112" s="109"/>
      <c r="G112" s="109"/>
      <c r="H112" s="86">
        <f aca="true" t="shared" si="11" ref="H112:Q112">SUM(H56:H111)</f>
        <v>179920.5</v>
      </c>
      <c r="I112" s="86">
        <f t="shared" si="11"/>
        <v>191066.3</v>
      </c>
      <c r="J112" s="86">
        <f t="shared" si="11"/>
        <v>202246.1</v>
      </c>
      <c r="K112" s="86">
        <f t="shared" si="11"/>
        <v>210858.7</v>
      </c>
      <c r="L112" s="86">
        <f t="shared" si="11"/>
        <v>222793.5</v>
      </c>
      <c r="M112" s="86">
        <f t="shared" si="11"/>
        <v>233577.9</v>
      </c>
      <c r="N112" s="86">
        <f t="shared" si="11"/>
        <v>236370.9</v>
      </c>
      <c r="O112" s="86">
        <f t="shared" si="11"/>
        <v>267438.8</v>
      </c>
      <c r="P112" s="86">
        <f t="shared" si="11"/>
        <v>263069.7</v>
      </c>
      <c r="Q112" s="86">
        <f t="shared" si="11"/>
        <v>261038.1</v>
      </c>
      <c r="R112" s="92">
        <f t="shared" si="7"/>
        <v>261038.1</v>
      </c>
      <c r="S112" s="92">
        <f t="shared" si="8"/>
        <v>2529418.6</v>
      </c>
      <c r="T112" s="82"/>
    </row>
    <row r="113" spans="1:23" ht="27.75" customHeight="1">
      <c r="A113" s="99" t="s">
        <v>157</v>
      </c>
      <c r="B113" s="99"/>
      <c r="C113" s="99"/>
      <c r="D113" s="99"/>
      <c r="E113" s="99"/>
      <c r="F113" s="99"/>
      <c r="G113" s="99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84"/>
      <c r="V113" s="102">
        <f>P54+P112</f>
        <v>296755.5</v>
      </c>
      <c r="W113" s="103">
        <f>V113/3290</f>
        <v>90.1992401216</v>
      </c>
    </row>
    <row r="114" spans="1:20" ht="34.5" customHeight="1">
      <c r="A114" s="197" t="s">
        <v>188</v>
      </c>
      <c r="B114" s="191" t="s">
        <v>168</v>
      </c>
      <c r="C114" s="205" t="s">
        <v>153</v>
      </c>
      <c r="D114" s="66" t="s">
        <v>166</v>
      </c>
      <c r="E114" s="66" t="s">
        <v>226</v>
      </c>
      <c r="F114" s="69" t="s">
        <v>212</v>
      </c>
      <c r="G114" s="99">
        <v>611</v>
      </c>
      <c r="H114" s="86">
        <v>23037.9</v>
      </c>
      <c r="I114" s="86">
        <v>23911.6</v>
      </c>
      <c r="J114" s="86">
        <v>22936.7</v>
      </c>
      <c r="K114" s="86">
        <v>22825.4</v>
      </c>
      <c r="L114" s="86">
        <v>23271.9</v>
      </c>
      <c r="M114" s="86">
        <v>24149.7</v>
      </c>
      <c r="N114" s="86">
        <v>23497.2</v>
      </c>
      <c r="O114" s="86">
        <v>1517.4</v>
      </c>
      <c r="P114" s="86">
        <v>1986.5</v>
      </c>
      <c r="Q114" s="86">
        <v>1986.5</v>
      </c>
      <c r="R114" s="86">
        <v>1986.5</v>
      </c>
      <c r="S114" s="92">
        <f>SUM(H114:R114)</f>
        <v>171107.3</v>
      </c>
      <c r="T114" s="211" t="s">
        <v>233</v>
      </c>
    </row>
    <row r="115" spans="1:22" ht="34.5" customHeight="1">
      <c r="A115" s="197"/>
      <c r="B115" s="192"/>
      <c r="C115" s="205"/>
      <c r="D115" s="66" t="s">
        <v>166</v>
      </c>
      <c r="E115" s="66" t="s">
        <v>226</v>
      </c>
      <c r="F115" s="69" t="s">
        <v>310</v>
      </c>
      <c r="G115" s="99">
        <v>611</v>
      </c>
      <c r="H115" s="86"/>
      <c r="I115" s="86"/>
      <c r="J115" s="86"/>
      <c r="K115" s="86"/>
      <c r="L115" s="86"/>
      <c r="M115" s="86"/>
      <c r="N115" s="86"/>
      <c r="O115" s="86">
        <v>5163.3</v>
      </c>
      <c r="P115" s="86">
        <v>5737.9</v>
      </c>
      <c r="Q115" s="86">
        <v>5737.9</v>
      </c>
      <c r="R115" s="86">
        <v>5737.9</v>
      </c>
      <c r="S115" s="92">
        <f aca="true" t="shared" si="12" ref="S115:S149">SUM(H115:R115)</f>
        <v>22377</v>
      </c>
      <c r="T115" s="211"/>
      <c r="V115" s="102">
        <f>Q112+Q54</f>
        <v>299725.7</v>
      </c>
    </row>
    <row r="116" spans="1:20" ht="34.5" customHeight="1">
      <c r="A116" s="197"/>
      <c r="B116" s="192"/>
      <c r="C116" s="205"/>
      <c r="D116" s="66" t="s">
        <v>166</v>
      </c>
      <c r="E116" s="66" t="s">
        <v>226</v>
      </c>
      <c r="F116" s="69" t="s">
        <v>309</v>
      </c>
      <c r="G116" s="99">
        <v>611</v>
      </c>
      <c r="H116" s="86"/>
      <c r="I116" s="86"/>
      <c r="J116" s="86"/>
      <c r="K116" s="86"/>
      <c r="L116" s="86"/>
      <c r="M116" s="86"/>
      <c r="N116" s="86"/>
      <c r="O116" s="86">
        <v>25885.1</v>
      </c>
      <c r="P116" s="86">
        <v>24818</v>
      </c>
      <c r="Q116" s="86">
        <v>21750.9</v>
      </c>
      <c r="R116" s="86">
        <f aca="true" t="shared" si="13" ref="R116:R149">Q116</f>
        <v>21750.9</v>
      </c>
      <c r="S116" s="92">
        <f t="shared" si="12"/>
        <v>94204.9</v>
      </c>
      <c r="T116" s="211"/>
    </row>
    <row r="117" spans="1:20" ht="34.5" customHeight="1">
      <c r="A117" s="197"/>
      <c r="B117" s="192"/>
      <c r="C117" s="205"/>
      <c r="D117" s="66" t="s">
        <v>166</v>
      </c>
      <c r="E117" s="66" t="s">
        <v>226</v>
      </c>
      <c r="F117" s="69" t="s">
        <v>212</v>
      </c>
      <c r="G117" s="99">
        <v>612</v>
      </c>
      <c r="H117" s="86">
        <v>228.9</v>
      </c>
      <c r="I117" s="86">
        <v>1514.5</v>
      </c>
      <c r="J117" s="86">
        <f>13390.2-J130-J133</f>
        <v>13254.2</v>
      </c>
      <c r="K117" s="86">
        <v>6851.9</v>
      </c>
      <c r="L117" s="86">
        <v>120</v>
      </c>
      <c r="M117" s="86">
        <v>14.5</v>
      </c>
      <c r="N117" s="86">
        <v>0</v>
      </c>
      <c r="O117" s="86">
        <v>447.9</v>
      </c>
      <c r="P117" s="86">
        <v>0</v>
      </c>
      <c r="Q117" s="86">
        <f aca="true" t="shared" si="14" ref="Q117:Q144">P117</f>
        <v>0</v>
      </c>
      <c r="R117" s="86">
        <f t="shared" si="13"/>
        <v>0</v>
      </c>
      <c r="S117" s="92">
        <f t="shared" si="12"/>
        <v>22431.9</v>
      </c>
      <c r="T117" s="211"/>
    </row>
    <row r="118" spans="1:20" ht="34.5" customHeight="1">
      <c r="A118" s="197"/>
      <c r="B118" s="192"/>
      <c r="C118" s="205"/>
      <c r="D118" s="66" t="s">
        <v>166</v>
      </c>
      <c r="E118" s="66" t="s">
        <v>226</v>
      </c>
      <c r="F118" s="69" t="s">
        <v>213</v>
      </c>
      <c r="G118" s="99">
        <v>611</v>
      </c>
      <c r="H118" s="86"/>
      <c r="I118" s="86"/>
      <c r="J118" s="86"/>
      <c r="K118" s="86">
        <v>2950.8</v>
      </c>
      <c r="L118" s="86">
        <v>3915.8</v>
      </c>
      <c r="M118" s="86">
        <v>6010.2</v>
      </c>
      <c r="N118" s="86">
        <v>5508.7</v>
      </c>
      <c r="O118" s="86">
        <v>0</v>
      </c>
      <c r="P118" s="86">
        <v>0</v>
      </c>
      <c r="Q118" s="86">
        <f t="shared" si="14"/>
        <v>0</v>
      </c>
      <c r="R118" s="86">
        <f t="shared" si="13"/>
        <v>0</v>
      </c>
      <c r="S118" s="92">
        <f t="shared" si="12"/>
        <v>18385.5</v>
      </c>
      <c r="T118" s="211"/>
    </row>
    <row r="119" spans="1:20" ht="34.5" customHeight="1">
      <c r="A119" s="197"/>
      <c r="B119" s="192"/>
      <c r="C119" s="205"/>
      <c r="D119" s="66" t="s">
        <v>166</v>
      </c>
      <c r="E119" s="66" t="s">
        <v>226</v>
      </c>
      <c r="F119" s="69" t="s">
        <v>227</v>
      </c>
      <c r="G119" s="99">
        <v>611</v>
      </c>
      <c r="H119" s="86"/>
      <c r="I119" s="86"/>
      <c r="J119" s="86"/>
      <c r="K119" s="86">
        <v>111.3</v>
      </c>
      <c r="L119" s="86">
        <v>106.9</v>
      </c>
      <c r="M119" s="86">
        <v>105.5</v>
      </c>
      <c r="N119" s="86">
        <v>0</v>
      </c>
      <c r="O119" s="86">
        <v>0</v>
      </c>
      <c r="P119" s="86">
        <v>0</v>
      </c>
      <c r="Q119" s="86">
        <f t="shared" si="14"/>
        <v>0</v>
      </c>
      <c r="R119" s="86">
        <f t="shared" si="13"/>
        <v>0</v>
      </c>
      <c r="S119" s="92">
        <f t="shared" si="12"/>
        <v>323.7</v>
      </c>
      <c r="T119" s="211"/>
    </row>
    <row r="120" spans="1:20" ht="34.5" customHeight="1">
      <c r="A120" s="197"/>
      <c r="B120" s="192"/>
      <c r="C120" s="205"/>
      <c r="D120" s="66" t="s">
        <v>166</v>
      </c>
      <c r="E120" s="66" t="s">
        <v>226</v>
      </c>
      <c r="F120" s="69" t="s">
        <v>228</v>
      </c>
      <c r="G120" s="99">
        <v>611</v>
      </c>
      <c r="H120" s="86">
        <v>0</v>
      </c>
      <c r="I120" s="86">
        <v>0</v>
      </c>
      <c r="J120" s="86">
        <v>0</v>
      </c>
      <c r="K120" s="86">
        <v>547.8</v>
      </c>
      <c r="L120" s="86">
        <v>0</v>
      </c>
      <c r="M120" s="86">
        <v>0</v>
      </c>
      <c r="N120" s="86">
        <v>0</v>
      </c>
      <c r="O120" s="86">
        <v>0</v>
      </c>
      <c r="P120" s="86">
        <f aca="true" t="shared" si="15" ref="P120:P138">O120</f>
        <v>0</v>
      </c>
      <c r="Q120" s="86">
        <f t="shared" si="14"/>
        <v>0</v>
      </c>
      <c r="R120" s="86">
        <f t="shared" si="13"/>
        <v>0</v>
      </c>
      <c r="S120" s="92">
        <f t="shared" si="12"/>
        <v>547.8</v>
      </c>
      <c r="T120" s="211"/>
    </row>
    <row r="121" spans="1:20" ht="34.5" customHeight="1">
      <c r="A121" s="197"/>
      <c r="B121" s="192"/>
      <c r="C121" s="205"/>
      <c r="D121" s="66" t="s">
        <v>166</v>
      </c>
      <c r="E121" s="66" t="s">
        <v>226</v>
      </c>
      <c r="F121" s="69" t="s">
        <v>250</v>
      </c>
      <c r="G121" s="99">
        <v>611</v>
      </c>
      <c r="H121" s="86"/>
      <c r="I121" s="86"/>
      <c r="J121" s="86"/>
      <c r="K121" s="86"/>
      <c r="L121" s="86">
        <v>1204.5</v>
      </c>
      <c r="M121" s="86">
        <v>1690.6</v>
      </c>
      <c r="N121" s="86">
        <v>1585.8</v>
      </c>
      <c r="O121" s="86">
        <v>0</v>
      </c>
      <c r="P121" s="86">
        <f t="shared" si="15"/>
        <v>0</v>
      </c>
      <c r="Q121" s="86">
        <f t="shared" si="14"/>
        <v>0</v>
      </c>
      <c r="R121" s="86">
        <f t="shared" si="13"/>
        <v>0</v>
      </c>
      <c r="S121" s="92">
        <f t="shared" si="12"/>
        <v>4480.9</v>
      </c>
      <c r="T121" s="211"/>
    </row>
    <row r="122" spans="1:20" ht="59.25" customHeight="1">
      <c r="A122" s="197"/>
      <c r="B122" s="192"/>
      <c r="C122" s="205"/>
      <c r="D122" s="66" t="s">
        <v>166</v>
      </c>
      <c r="E122" s="66" t="s">
        <v>226</v>
      </c>
      <c r="F122" s="98" t="s">
        <v>264</v>
      </c>
      <c r="G122" s="99">
        <v>611</v>
      </c>
      <c r="H122" s="86"/>
      <c r="I122" s="86"/>
      <c r="J122" s="86"/>
      <c r="K122" s="86"/>
      <c r="L122" s="86">
        <v>689.2</v>
      </c>
      <c r="M122" s="86">
        <v>97.3</v>
      </c>
      <c r="N122" s="86">
        <v>589.4</v>
      </c>
      <c r="O122" s="86">
        <v>0</v>
      </c>
      <c r="P122" s="86">
        <f t="shared" si="15"/>
        <v>0</v>
      </c>
      <c r="Q122" s="86">
        <f t="shared" si="14"/>
        <v>0</v>
      </c>
      <c r="R122" s="86">
        <f t="shared" si="13"/>
        <v>0</v>
      </c>
      <c r="S122" s="92">
        <f t="shared" si="12"/>
        <v>1375.9</v>
      </c>
      <c r="T122" s="211"/>
    </row>
    <row r="123" spans="1:20" ht="59.25" customHeight="1">
      <c r="A123" s="197"/>
      <c r="B123" s="192"/>
      <c r="C123" s="205"/>
      <c r="D123" s="66" t="s">
        <v>166</v>
      </c>
      <c r="E123" s="66" t="s">
        <v>226</v>
      </c>
      <c r="F123" s="98" t="s">
        <v>283</v>
      </c>
      <c r="G123" s="99">
        <v>611</v>
      </c>
      <c r="H123" s="86"/>
      <c r="I123" s="86"/>
      <c r="J123" s="86"/>
      <c r="K123" s="86"/>
      <c r="L123" s="86"/>
      <c r="M123" s="86"/>
      <c r="N123" s="86">
        <v>282.8</v>
      </c>
      <c r="O123" s="86">
        <v>0</v>
      </c>
      <c r="P123" s="86">
        <v>0</v>
      </c>
      <c r="Q123" s="86">
        <f t="shared" si="14"/>
        <v>0</v>
      </c>
      <c r="R123" s="86">
        <f t="shared" si="13"/>
        <v>0</v>
      </c>
      <c r="S123" s="92">
        <f t="shared" si="12"/>
        <v>282.8</v>
      </c>
      <c r="T123" s="211"/>
    </row>
    <row r="124" spans="1:20" ht="34.5" customHeight="1">
      <c r="A124" s="197"/>
      <c r="B124" s="192"/>
      <c r="C124" s="205"/>
      <c r="D124" s="66" t="s">
        <v>166</v>
      </c>
      <c r="E124" s="66" t="s">
        <v>226</v>
      </c>
      <c r="F124" s="69" t="s">
        <v>251</v>
      </c>
      <c r="G124" s="99">
        <v>612</v>
      </c>
      <c r="H124" s="86"/>
      <c r="I124" s="86"/>
      <c r="J124" s="86"/>
      <c r="K124" s="86"/>
      <c r="L124" s="86">
        <v>1000</v>
      </c>
      <c r="M124" s="86"/>
      <c r="N124" s="86"/>
      <c r="O124" s="86">
        <v>0</v>
      </c>
      <c r="P124" s="86">
        <f t="shared" si="15"/>
        <v>0</v>
      </c>
      <c r="Q124" s="86">
        <f t="shared" si="14"/>
        <v>0</v>
      </c>
      <c r="R124" s="86">
        <f t="shared" si="13"/>
        <v>0</v>
      </c>
      <c r="S124" s="92">
        <f t="shared" si="12"/>
        <v>1000</v>
      </c>
      <c r="T124" s="211"/>
    </row>
    <row r="125" spans="1:20" ht="34.5" customHeight="1">
      <c r="A125" s="197"/>
      <c r="B125" s="192"/>
      <c r="C125" s="205"/>
      <c r="D125" s="66" t="s">
        <v>166</v>
      </c>
      <c r="E125" s="66" t="s">
        <v>226</v>
      </c>
      <c r="F125" s="69" t="s">
        <v>252</v>
      </c>
      <c r="G125" s="99">
        <v>612</v>
      </c>
      <c r="H125" s="86"/>
      <c r="I125" s="86"/>
      <c r="J125" s="86"/>
      <c r="K125" s="86"/>
      <c r="L125" s="86">
        <v>50</v>
      </c>
      <c r="M125" s="86"/>
      <c r="N125" s="86"/>
      <c r="O125" s="86">
        <v>0</v>
      </c>
      <c r="P125" s="86">
        <f t="shared" si="15"/>
        <v>0</v>
      </c>
      <c r="Q125" s="86">
        <f t="shared" si="14"/>
        <v>0</v>
      </c>
      <c r="R125" s="86">
        <f t="shared" si="13"/>
        <v>0</v>
      </c>
      <c r="S125" s="92">
        <f t="shared" si="12"/>
        <v>50</v>
      </c>
      <c r="T125" s="211"/>
    </row>
    <row r="126" spans="1:20" ht="34.5" customHeight="1">
      <c r="A126" s="197"/>
      <c r="B126" s="192"/>
      <c r="C126" s="205"/>
      <c r="D126" s="66" t="s">
        <v>166</v>
      </c>
      <c r="E126" s="66" t="s">
        <v>226</v>
      </c>
      <c r="F126" s="69" t="s">
        <v>262</v>
      </c>
      <c r="G126" s="99">
        <v>611</v>
      </c>
      <c r="H126" s="86"/>
      <c r="I126" s="86"/>
      <c r="J126" s="86"/>
      <c r="K126" s="86"/>
      <c r="L126" s="86"/>
      <c r="M126" s="86">
        <v>94.7</v>
      </c>
      <c r="N126" s="86"/>
      <c r="O126" s="86">
        <v>0</v>
      </c>
      <c r="P126" s="86">
        <f t="shared" si="15"/>
        <v>0</v>
      </c>
      <c r="Q126" s="86">
        <f t="shared" si="14"/>
        <v>0</v>
      </c>
      <c r="R126" s="86">
        <f t="shared" si="13"/>
        <v>0</v>
      </c>
      <c r="S126" s="92">
        <f t="shared" si="12"/>
        <v>94.7</v>
      </c>
      <c r="T126" s="211"/>
    </row>
    <row r="127" spans="1:20" ht="34.5" customHeight="1">
      <c r="A127" s="197"/>
      <c r="B127" s="193"/>
      <c r="C127" s="205"/>
      <c r="D127" s="66" t="s">
        <v>166</v>
      </c>
      <c r="E127" s="66" t="s">
        <v>226</v>
      </c>
      <c r="F127" s="69" t="s">
        <v>259</v>
      </c>
      <c r="G127" s="99">
        <v>611</v>
      </c>
      <c r="H127" s="86"/>
      <c r="I127" s="86"/>
      <c r="J127" s="86"/>
      <c r="K127" s="86"/>
      <c r="L127" s="86"/>
      <c r="M127" s="86">
        <v>75.8</v>
      </c>
      <c r="N127" s="86"/>
      <c r="O127" s="86">
        <v>0</v>
      </c>
      <c r="P127" s="86">
        <v>0</v>
      </c>
      <c r="Q127" s="86">
        <f t="shared" si="14"/>
        <v>0</v>
      </c>
      <c r="R127" s="86">
        <f t="shared" si="13"/>
        <v>0</v>
      </c>
      <c r="S127" s="92">
        <f t="shared" si="12"/>
        <v>75.8</v>
      </c>
      <c r="T127" s="211"/>
    </row>
    <row r="128" spans="1:20" ht="34.5" customHeight="1">
      <c r="A128" s="197"/>
      <c r="B128" s="124"/>
      <c r="C128" s="205"/>
      <c r="D128" s="66" t="s">
        <v>166</v>
      </c>
      <c r="E128" s="66" t="s">
        <v>226</v>
      </c>
      <c r="F128" s="69" t="s">
        <v>301</v>
      </c>
      <c r="G128" s="99">
        <v>611</v>
      </c>
      <c r="H128" s="86"/>
      <c r="I128" s="86"/>
      <c r="J128" s="86"/>
      <c r="K128" s="86"/>
      <c r="L128" s="86"/>
      <c r="M128" s="86"/>
      <c r="N128" s="86">
        <v>61.1</v>
      </c>
      <c r="O128" s="86">
        <v>0</v>
      </c>
      <c r="P128" s="86">
        <v>0</v>
      </c>
      <c r="Q128" s="86">
        <v>0</v>
      </c>
      <c r="R128" s="86">
        <f t="shared" si="13"/>
        <v>0</v>
      </c>
      <c r="S128" s="92">
        <f t="shared" si="12"/>
        <v>61.1</v>
      </c>
      <c r="T128" s="211"/>
    </row>
    <row r="129" spans="1:20" ht="51.75" customHeight="1">
      <c r="A129" s="197"/>
      <c r="B129" s="117" t="s">
        <v>174</v>
      </c>
      <c r="C129" s="205"/>
      <c r="D129" s="66" t="s">
        <v>166</v>
      </c>
      <c r="E129" s="66" t="s">
        <v>226</v>
      </c>
      <c r="F129" s="66" t="s">
        <v>165</v>
      </c>
      <c r="G129" s="108" t="s">
        <v>165</v>
      </c>
      <c r="H129" s="86">
        <f>959+71.4+16.6</f>
        <v>1047</v>
      </c>
      <c r="I129" s="86">
        <v>1619.2</v>
      </c>
      <c r="J129" s="86">
        <v>1279</v>
      </c>
      <c r="K129" s="86">
        <v>1279</v>
      </c>
      <c r="L129" s="86">
        <f>2009.3+22</f>
        <v>2031.3</v>
      </c>
      <c r="M129" s="86">
        <v>1418.7</v>
      </c>
      <c r="N129" s="86">
        <v>627.1</v>
      </c>
      <c r="O129" s="86">
        <v>1711.5</v>
      </c>
      <c r="P129" s="86">
        <v>1291.7</v>
      </c>
      <c r="Q129" s="86">
        <f t="shared" si="14"/>
        <v>1291.7</v>
      </c>
      <c r="R129" s="86">
        <f t="shared" si="13"/>
        <v>1291.7</v>
      </c>
      <c r="S129" s="92">
        <f t="shared" si="12"/>
        <v>14887.9</v>
      </c>
      <c r="T129" s="211"/>
    </row>
    <row r="130" spans="1:20" ht="68.25" customHeight="1">
      <c r="A130" s="196" t="s">
        <v>189</v>
      </c>
      <c r="B130" s="195" t="s">
        <v>245</v>
      </c>
      <c r="C130" s="189" t="s">
        <v>207</v>
      </c>
      <c r="D130" s="69" t="s">
        <v>166</v>
      </c>
      <c r="E130" s="69" t="s">
        <v>164</v>
      </c>
      <c r="F130" s="69" t="s">
        <v>212</v>
      </c>
      <c r="G130" s="108">
        <v>612</v>
      </c>
      <c r="H130" s="86"/>
      <c r="I130" s="86">
        <v>49.6</v>
      </c>
      <c r="J130" s="86">
        <v>63.5</v>
      </c>
      <c r="K130" s="95"/>
      <c r="L130" s="95"/>
      <c r="M130" s="95"/>
      <c r="N130" s="95"/>
      <c r="O130" s="95">
        <v>0</v>
      </c>
      <c r="P130" s="86">
        <f t="shared" si="15"/>
        <v>0</v>
      </c>
      <c r="Q130" s="86">
        <f t="shared" si="14"/>
        <v>0</v>
      </c>
      <c r="R130" s="86">
        <f t="shared" si="13"/>
        <v>0</v>
      </c>
      <c r="S130" s="92">
        <f t="shared" si="12"/>
        <v>113.1</v>
      </c>
      <c r="T130" s="195" t="s">
        <v>239</v>
      </c>
    </row>
    <row r="131" spans="1:20" ht="61.5" customHeight="1">
      <c r="A131" s="196"/>
      <c r="B131" s="195"/>
      <c r="C131" s="189"/>
      <c r="D131" s="69" t="s">
        <v>166</v>
      </c>
      <c r="E131" s="69" t="s">
        <v>164</v>
      </c>
      <c r="F131" s="69" t="s">
        <v>212</v>
      </c>
      <c r="G131" s="108">
        <v>244</v>
      </c>
      <c r="H131" s="86">
        <v>59.6</v>
      </c>
      <c r="I131" s="86">
        <v>10</v>
      </c>
      <c r="J131" s="86">
        <v>10</v>
      </c>
      <c r="K131" s="95"/>
      <c r="L131" s="95"/>
      <c r="M131" s="95"/>
      <c r="N131" s="95"/>
      <c r="O131" s="95">
        <v>0</v>
      </c>
      <c r="P131" s="86">
        <f t="shared" si="15"/>
        <v>0</v>
      </c>
      <c r="Q131" s="86">
        <f t="shared" si="14"/>
        <v>0</v>
      </c>
      <c r="R131" s="86">
        <f t="shared" si="13"/>
        <v>0</v>
      </c>
      <c r="S131" s="92">
        <f t="shared" si="12"/>
        <v>79.6</v>
      </c>
      <c r="T131" s="195"/>
    </row>
    <row r="132" spans="1:20" ht="42.75" customHeight="1">
      <c r="A132" s="194" t="s">
        <v>190</v>
      </c>
      <c r="B132" s="195" t="s">
        <v>246</v>
      </c>
      <c r="C132" s="189" t="s">
        <v>153</v>
      </c>
      <c r="D132" s="69" t="s">
        <v>166</v>
      </c>
      <c r="E132" s="69" t="s">
        <v>187</v>
      </c>
      <c r="F132" s="69" t="s">
        <v>195</v>
      </c>
      <c r="G132" s="108">
        <v>244</v>
      </c>
      <c r="H132" s="86">
        <v>31.4</v>
      </c>
      <c r="I132" s="86"/>
      <c r="J132" s="86"/>
      <c r="K132" s="86"/>
      <c r="L132" s="86"/>
      <c r="M132" s="86"/>
      <c r="N132" s="86"/>
      <c r="O132" s="86">
        <v>0</v>
      </c>
      <c r="P132" s="86">
        <f t="shared" si="15"/>
        <v>0</v>
      </c>
      <c r="Q132" s="86">
        <f t="shared" si="14"/>
        <v>0</v>
      </c>
      <c r="R132" s="86">
        <f t="shared" si="13"/>
        <v>0</v>
      </c>
      <c r="S132" s="92">
        <f t="shared" si="12"/>
        <v>31.4</v>
      </c>
      <c r="T132" s="195" t="s">
        <v>240</v>
      </c>
    </row>
    <row r="133" spans="1:20" ht="24.75" customHeight="1">
      <c r="A133" s="194"/>
      <c r="B133" s="195"/>
      <c r="C133" s="189"/>
      <c r="D133" s="69" t="s">
        <v>166</v>
      </c>
      <c r="E133" s="69" t="s">
        <v>164</v>
      </c>
      <c r="F133" s="69" t="s">
        <v>212</v>
      </c>
      <c r="G133" s="108">
        <v>612</v>
      </c>
      <c r="H133" s="86">
        <v>16</v>
      </c>
      <c r="I133" s="86">
        <v>47.1</v>
      </c>
      <c r="J133" s="86">
        <v>72.5</v>
      </c>
      <c r="K133" s="95"/>
      <c r="L133" s="95"/>
      <c r="M133" s="95"/>
      <c r="N133" s="95"/>
      <c r="O133" s="95">
        <v>0</v>
      </c>
      <c r="P133" s="86">
        <f t="shared" si="15"/>
        <v>0</v>
      </c>
      <c r="Q133" s="86">
        <f t="shared" si="14"/>
        <v>0</v>
      </c>
      <c r="R133" s="86">
        <f t="shared" si="13"/>
        <v>0</v>
      </c>
      <c r="S133" s="92">
        <f t="shared" si="12"/>
        <v>135.6</v>
      </c>
      <c r="T133" s="195"/>
    </row>
    <row r="134" spans="1:20" ht="60.75" customHeight="1" hidden="1">
      <c r="A134" s="219" t="s">
        <v>191</v>
      </c>
      <c r="B134" s="190" t="s">
        <v>163</v>
      </c>
      <c r="C134" s="108" t="s">
        <v>153</v>
      </c>
      <c r="D134" s="69">
        <v>975</v>
      </c>
      <c r="E134" s="69" t="s">
        <v>167</v>
      </c>
      <c r="F134" s="69" t="s">
        <v>165</v>
      </c>
      <c r="G134" s="66" t="s">
        <v>165</v>
      </c>
      <c r="H134" s="86">
        <v>0</v>
      </c>
      <c r="I134" s="86">
        <v>0</v>
      </c>
      <c r="J134" s="86">
        <v>0</v>
      </c>
      <c r="K134" s="86"/>
      <c r="L134" s="86"/>
      <c r="M134" s="86"/>
      <c r="N134" s="86"/>
      <c r="O134" s="86"/>
      <c r="P134" s="86">
        <f t="shared" si="15"/>
        <v>0</v>
      </c>
      <c r="Q134" s="86">
        <f t="shared" si="14"/>
        <v>0</v>
      </c>
      <c r="R134" s="86">
        <f t="shared" si="13"/>
        <v>0</v>
      </c>
      <c r="S134" s="92">
        <f t="shared" si="12"/>
        <v>0</v>
      </c>
      <c r="T134" s="188" t="s">
        <v>234</v>
      </c>
    </row>
    <row r="135" spans="1:20" ht="102.75" customHeight="1" hidden="1">
      <c r="A135" s="219"/>
      <c r="B135" s="190"/>
      <c r="C135" s="108" t="s">
        <v>161</v>
      </c>
      <c r="D135" s="69">
        <v>964</v>
      </c>
      <c r="E135" s="69" t="s">
        <v>167</v>
      </c>
      <c r="F135" s="69" t="s">
        <v>165</v>
      </c>
      <c r="G135" s="107" t="s">
        <v>165</v>
      </c>
      <c r="H135" s="86">
        <v>0</v>
      </c>
      <c r="I135" s="86">
        <v>0</v>
      </c>
      <c r="J135" s="86">
        <v>0</v>
      </c>
      <c r="K135" s="86"/>
      <c r="L135" s="86"/>
      <c r="M135" s="86"/>
      <c r="N135" s="86"/>
      <c r="O135" s="86"/>
      <c r="P135" s="86">
        <f t="shared" si="15"/>
        <v>0</v>
      </c>
      <c r="Q135" s="86">
        <f t="shared" si="14"/>
        <v>0</v>
      </c>
      <c r="R135" s="86">
        <f t="shared" si="13"/>
        <v>0</v>
      </c>
      <c r="S135" s="92">
        <f t="shared" si="12"/>
        <v>0</v>
      </c>
      <c r="T135" s="188"/>
    </row>
    <row r="136" spans="1:20" ht="70.5" customHeight="1" hidden="1">
      <c r="A136" s="219"/>
      <c r="B136" s="190"/>
      <c r="C136" s="108" t="s">
        <v>160</v>
      </c>
      <c r="D136" s="69">
        <v>956</v>
      </c>
      <c r="E136" s="69" t="s">
        <v>169</v>
      </c>
      <c r="F136" s="69" t="s">
        <v>165</v>
      </c>
      <c r="G136" s="107" t="s">
        <v>165</v>
      </c>
      <c r="H136" s="86">
        <v>0</v>
      </c>
      <c r="I136" s="86">
        <v>0</v>
      </c>
      <c r="J136" s="86">
        <v>0</v>
      </c>
      <c r="K136" s="86"/>
      <c r="L136" s="86"/>
      <c r="M136" s="86"/>
      <c r="N136" s="86"/>
      <c r="O136" s="86"/>
      <c r="P136" s="86">
        <f t="shared" si="15"/>
        <v>0</v>
      </c>
      <c r="Q136" s="86">
        <f t="shared" si="14"/>
        <v>0</v>
      </c>
      <c r="R136" s="86">
        <f t="shared" si="13"/>
        <v>0</v>
      </c>
      <c r="S136" s="92">
        <f t="shared" si="12"/>
        <v>0</v>
      </c>
      <c r="T136" s="188"/>
    </row>
    <row r="137" spans="1:20" ht="66" customHeight="1">
      <c r="A137" s="67" t="s">
        <v>191</v>
      </c>
      <c r="B137" s="108" t="s">
        <v>247</v>
      </c>
      <c r="C137" s="108" t="s">
        <v>201</v>
      </c>
      <c r="D137" s="69" t="s">
        <v>166</v>
      </c>
      <c r="E137" s="69" t="s">
        <v>187</v>
      </c>
      <c r="F137" s="69" t="s">
        <v>195</v>
      </c>
      <c r="G137" s="66" t="s">
        <v>200</v>
      </c>
      <c r="H137" s="86">
        <v>114.4</v>
      </c>
      <c r="I137" s="86">
        <v>166.8</v>
      </c>
      <c r="J137" s="86">
        <v>0</v>
      </c>
      <c r="K137" s="95"/>
      <c r="L137" s="95"/>
      <c r="M137" s="95"/>
      <c r="N137" s="95"/>
      <c r="O137" s="95">
        <v>0</v>
      </c>
      <c r="P137" s="86">
        <f t="shared" si="15"/>
        <v>0</v>
      </c>
      <c r="Q137" s="86">
        <f t="shared" si="14"/>
        <v>0</v>
      </c>
      <c r="R137" s="86">
        <f t="shared" si="13"/>
        <v>0</v>
      </c>
      <c r="S137" s="92">
        <f t="shared" si="12"/>
        <v>281.2</v>
      </c>
      <c r="T137" s="65" t="s">
        <v>241</v>
      </c>
    </row>
    <row r="138" spans="1:20" ht="50.25" customHeight="1">
      <c r="A138" s="67" t="s">
        <v>192</v>
      </c>
      <c r="B138" s="108" t="s">
        <v>171</v>
      </c>
      <c r="C138" s="108" t="s">
        <v>153</v>
      </c>
      <c r="D138" s="69" t="s">
        <v>166</v>
      </c>
      <c r="E138" s="69" t="s">
        <v>164</v>
      </c>
      <c r="F138" s="69" t="s">
        <v>180</v>
      </c>
      <c r="G138" s="68">
        <v>612</v>
      </c>
      <c r="H138" s="86">
        <v>5</v>
      </c>
      <c r="I138" s="86"/>
      <c r="J138" s="86"/>
      <c r="K138" s="86"/>
      <c r="L138" s="86"/>
      <c r="M138" s="86"/>
      <c r="N138" s="86"/>
      <c r="O138" s="86">
        <v>0</v>
      </c>
      <c r="P138" s="86">
        <f t="shared" si="15"/>
        <v>0</v>
      </c>
      <c r="Q138" s="86">
        <f t="shared" si="14"/>
        <v>0</v>
      </c>
      <c r="R138" s="86">
        <f t="shared" si="13"/>
        <v>0</v>
      </c>
      <c r="S138" s="92">
        <f t="shared" si="12"/>
        <v>5</v>
      </c>
      <c r="T138" s="75"/>
    </row>
    <row r="139" spans="1:20" ht="50.25" customHeight="1">
      <c r="A139" s="198" t="s">
        <v>287</v>
      </c>
      <c r="B139" s="201" t="s">
        <v>288</v>
      </c>
      <c r="C139" s="206" t="s">
        <v>290</v>
      </c>
      <c r="D139" s="66" t="s">
        <v>166</v>
      </c>
      <c r="E139" s="66" t="s">
        <v>226</v>
      </c>
      <c r="F139" s="69" t="s">
        <v>295</v>
      </c>
      <c r="G139" s="99">
        <v>611</v>
      </c>
      <c r="H139" s="86"/>
      <c r="I139" s="86"/>
      <c r="J139" s="86"/>
      <c r="K139" s="86"/>
      <c r="L139" s="86"/>
      <c r="M139" s="86"/>
      <c r="N139" s="86">
        <v>3287.3</v>
      </c>
      <c r="O139" s="86">
        <v>7227.6</v>
      </c>
      <c r="P139" s="86">
        <v>9993.2</v>
      </c>
      <c r="Q139" s="86">
        <v>11180.4</v>
      </c>
      <c r="R139" s="86">
        <f t="shared" si="13"/>
        <v>11180.4</v>
      </c>
      <c r="S139" s="92">
        <f t="shared" si="12"/>
        <v>42868.9</v>
      </c>
      <c r="T139" s="75"/>
    </row>
    <row r="140" spans="1:20" ht="50.25" customHeight="1">
      <c r="A140" s="199"/>
      <c r="B140" s="202"/>
      <c r="C140" s="207"/>
      <c r="D140" s="66" t="s">
        <v>166</v>
      </c>
      <c r="E140" s="66" t="s">
        <v>226</v>
      </c>
      <c r="F140" s="69" t="s">
        <v>295</v>
      </c>
      <c r="G140" s="99">
        <v>613</v>
      </c>
      <c r="H140" s="86"/>
      <c r="I140" s="86"/>
      <c r="J140" s="86"/>
      <c r="K140" s="86"/>
      <c r="L140" s="86"/>
      <c r="M140" s="86"/>
      <c r="N140" s="86"/>
      <c r="O140" s="86">
        <v>0</v>
      </c>
      <c r="P140" s="86">
        <v>51.5</v>
      </c>
      <c r="Q140" s="86">
        <v>65.2</v>
      </c>
      <c r="R140" s="86">
        <f t="shared" si="13"/>
        <v>65.2</v>
      </c>
      <c r="S140" s="92">
        <f t="shared" si="12"/>
        <v>181.9</v>
      </c>
      <c r="T140" s="75"/>
    </row>
    <row r="141" spans="1:20" ht="50.25" customHeight="1">
      <c r="A141" s="199"/>
      <c r="B141" s="202"/>
      <c r="C141" s="207"/>
      <c r="D141" s="66" t="s">
        <v>166</v>
      </c>
      <c r="E141" s="66" t="s">
        <v>226</v>
      </c>
      <c r="F141" s="69" t="s">
        <v>295</v>
      </c>
      <c r="G141" s="99">
        <v>623</v>
      </c>
      <c r="H141" s="86"/>
      <c r="I141" s="86"/>
      <c r="J141" s="86"/>
      <c r="K141" s="86"/>
      <c r="L141" s="86"/>
      <c r="M141" s="86"/>
      <c r="N141" s="86"/>
      <c r="O141" s="86">
        <v>0</v>
      </c>
      <c r="P141" s="86">
        <v>51.5</v>
      </c>
      <c r="Q141" s="86">
        <v>65.2</v>
      </c>
      <c r="R141" s="86">
        <f t="shared" si="13"/>
        <v>65.2</v>
      </c>
      <c r="S141" s="92">
        <f t="shared" si="12"/>
        <v>181.9</v>
      </c>
      <c r="T141" s="75"/>
    </row>
    <row r="142" spans="1:20" ht="50.25" customHeight="1">
      <c r="A142" s="199"/>
      <c r="B142" s="202"/>
      <c r="C142" s="207"/>
      <c r="D142" s="66" t="s">
        <v>166</v>
      </c>
      <c r="E142" s="66" t="s">
        <v>226</v>
      </c>
      <c r="F142" s="69" t="s">
        <v>295</v>
      </c>
      <c r="G142" s="99">
        <v>633</v>
      </c>
      <c r="H142" s="86"/>
      <c r="I142" s="86"/>
      <c r="J142" s="86"/>
      <c r="K142" s="86"/>
      <c r="L142" s="86"/>
      <c r="M142" s="86"/>
      <c r="N142" s="86"/>
      <c r="O142" s="86">
        <v>0</v>
      </c>
      <c r="P142" s="86">
        <v>51.5</v>
      </c>
      <c r="Q142" s="86">
        <v>65.2</v>
      </c>
      <c r="R142" s="86">
        <f t="shared" si="13"/>
        <v>65.2</v>
      </c>
      <c r="S142" s="92">
        <f t="shared" si="12"/>
        <v>181.9</v>
      </c>
      <c r="T142" s="75"/>
    </row>
    <row r="143" spans="1:20" ht="50.25" customHeight="1">
      <c r="A143" s="199"/>
      <c r="B143" s="202"/>
      <c r="C143" s="208"/>
      <c r="D143" s="66" t="s">
        <v>166</v>
      </c>
      <c r="E143" s="66" t="s">
        <v>226</v>
      </c>
      <c r="F143" s="69" t="s">
        <v>295</v>
      </c>
      <c r="G143" s="99">
        <v>813</v>
      </c>
      <c r="H143" s="86"/>
      <c r="I143" s="86"/>
      <c r="J143" s="86"/>
      <c r="K143" s="86"/>
      <c r="L143" s="86"/>
      <c r="M143" s="86"/>
      <c r="N143" s="86"/>
      <c r="O143" s="86">
        <v>0</v>
      </c>
      <c r="P143" s="86">
        <v>51.5</v>
      </c>
      <c r="Q143" s="86">
        <v>65.2</v>
      </c>
      <c r="R143" s="86">
        <f t="shared" si="13"/>
        <v>65.2</v>
      </c>
      <c r="S143" s="92">
        <f t="shared" si="12"/>
        <v>181.9</v>
      </c>
      <c r="T143" s="75"/>
    </row>
    <row r="144" spans="1:20" ht="97.5" customHeight="1">
      <c r="A144" s="200"/>
      <c r="B144" s="203"/>
      <c r="C144" s="135" t="s">
        <v>291</v>
      </c>
      <c r="D144" s="66" t="s">
        <v>289</v>
      </c>
      <c r="E144" s="66" t="s">
        <v>226</v>
      </c>
      <c r="F144" s="69" t="s">
        <v>296</v>
      </c>
      <c r="G144" s="99">
        <v>611</v>
      </c>
      <c r="H144" s="86"/>
      <c r="I144" s="86"/>
      <c r="J144" s="86"/>
      <c r="K144" s="86"/>
      <c r="L144" s="86"/>
      <c r="M144" s="86"/>
      <c r="N144" s="86">
        <v>360.3</v>
      </c>
      <c r="O144" s="86">
        <v>0</v>
      </c>
      <c r="P144" s="86">
        <v>0</v>
      </c>
      <c r="Q144" s="86">
        <f t="shared" si="14"/>
        <v>0</v>
      </c>
      <c r="R144" s="86">
        <f t="shared" si="13"/>
        <v>0</v>
      </c>
      <c r="S144" s="92">
        <f t="shared" si="12"/>
        <v>360.3</v>
      </c>
      <c r="T144" s="75"/>
    </row>
    <row r="145" spans="1:20" ht="34.5" customHeight="1">
      <c r="A145" s="218" t="s">
        <v>8</v>
      </c>
      <c r="B145" s="218"/>
      <c r="C145" s="71"/>
      <c r="D145" s="71"/>
      <c r="E145" s="71"/>
      <c r="F145" s="71"/>
      <c r="G145" s="71"/>
      <c r="H145" s="87">
        <f aca="true" t="shared" si="16" ref="H145:M145">SUM(H114:H138)</f>
        <v>24540.2</v>
      </c>
      <c r="I145" s="87">
        <f t="shared" si="16"/>
        <v>27318.8</v>
      </c>
      <c r="J145" s="87">
        <f t="shared" si="16"/>
        <v>37615.9</v>
      </c>
      <c r="K145" s="87">
        <f t="shared" si="16"/>
        <v>34566.2</v>
      </c>
      <c r="L145" s="87">
        <f t="shared" si="16"/>
        <v>32389.6</v>
      </c>
      <c r="M145" s="87">
        <f t="shared" si="16"/>
        <v>33657</v>
      </c>
      <c r="N145" s="87">
        <f>SUM(N114:N144)</f>
        <v>35799.7</v>
      </c>
      <c r="O145" s="87">
        <f>SUM(O114:O144)</f>
        <v>41952.8</v>
      </c>
      <c r="P145" s="87">
        <f>SUM(P114:P144)</f>
        <v>44033.3</v>
      </c>
      <c r="Q145" s="87">
        <f>SUM(Q114:Q144)</f>
        <v>42208.2</v>
      </c>
      <c r="R145" s="86">
        <f t="shared" si="13"/>
        <v>42208.2</v>
      </c>
      <c r="S145" s="92">
        <f t="shared" si="12"/>
        <v>396289.9</v>
      </c>
      <c r="T145" s="72"/>
    </row>
    <row r="146" spans="1:20" s="55" customFormat="1" ht="34.5" customHeight="1">
      <c r="A146" s="218" t="s">
        <v>181</v>
      </c>
      <c r="B146" s="218"/>
      <c r="C146" s="73"/>
      <c r="D146" s="73"/>
      <c r="E146" s="73"/>
      <c r="F146" s="73"/>
      <c r="G146" s="73"/>
      <c r="H146" s="87">
        <f aca="true" t="shared" si="17" ref="H146:Q146">H145+H112+H54</f>
        <v>214621.9</v>
      </c>
      <c r="I146" s="87">
        <f t="shared" si="17"/>
        <v>231479.1</v>
      </c>
      <c r="J146" s="87">
        <f t="shared" si="17"/>
        <v>252889.6</v>
      </c>
      <c r="K146" s="87">
        <f t="shared" si="17"/>
        <v>262736.6</v>
      </c>
      <c r="L146" s="87">
        <f t="shared" si="17"/>
        <v>275850</v>
      </c>
      <c r="M146" s="87">
        <f t="shared" si="17"/>
        <v>294091.2</v>
      </c>
      <c r="N146" s="87">
        <f t="shared" si="17"/>
        <v>299894.2</v>
      </c>
      <c r="O146" s="87">
        <f>O145+O112+O54-0.2</f>
        <v>353644</v>
      </c>
      <c r="P146" s="87">
        <f t="shared" si="17"/>
        <v>340788.8</v>
      </c>
      <c r="Q146" s="87">
        <f t="shared" si="17"/>
        <v>341933.9</v>
      </c>
      <c r="R146" s="86">
        <f>R147+R148+R149</f>
        <v>317994.2</v>
      </c>
      <c r="S146" s="92">
        <f t="shared" si="12"/>
        <v>3185923.5</v>
      </c>
      <c r="T146" s="74"/>
    </row>
    <row r="147" spans="1:20" s="55" customFormat="1" ht="34.5" customHeight="1">
      <c r="A147" s="218" t="s">
        <v>182</v>
      </c>
      <c r="B147" s="218"/>
      <c r="C147" s="73"/>
      <c r="D147" s="73"/>
      <c r="E147" s="73"/>
      <c r="F147" s="73"/>
      <c r="G147" s="73"/>
      <c r="H147" s="87">
        <f>H7+H11+H12+H21+H22+H31+H33+H81+H82+H83+H85+H86+H88+H90+H91+H92+H93+H95+H103+H104</f>
        <v>109406.9</v>
      </c>
      <c r="I147" s="87">
        <f>I7+I11+I12+I21+I22+I31+I33+I81+I82+I83+I85+I86+I88+I90+I91+I92+I93+I95+I103+I104</f>
        <v>113565.8</v>
      </c>
      <c r="J147" s="87">
        <f>J7+J11+J12+J21+J22+J29+J30+J31+J33+J81+J82+J83+J85+J86+J88+J90+J91+J92+J93+J95+J103+J104</f>
        <v>149314.1</v>
      </c>
      <c r="K147" s="87">
        <f>K7+K11+K12+K21+K22+K31+K33+K81+K82+K83+K85+K86+K88+K90+K91+K92+K93+K94+K95+K103+K104+K89</f>
        <v>163921.2</v>
      </c>
      <c r="L147" s="87">
        <f>L7+L11+L12+L21+L22+L31+L33+L81+L82+L83+L85+L86+L88+L90+L91+L92+L93+L94+L95+L103+L104+L122+L121+L102+L97+L96+L124+L18</f>
        <v>178896.1</v>
      </c>
      <c r="M147" s="87">
        <f>M7+M11+M12+M21+M22+M31+M33+M81+M82+M83+M85+M86+M88+M90+M91+M92+M93+M94+M95+M103+M104+M84+M87+M121+M16+M18+M127+M122+M96+M97+M98+M99+M126</f>
        <v>189252.9</v>
      </c>
      <c r="N147" s="87">
        <f>N11+N12+N21+N22+N24+N25++N26+N33+N34+N40+N47+N49+N51+N53+N78+N79+N83+N84+N86+N87+N93+N95+N96+N97+N100+N101+N121++N122+N123+N128</f>
        <v>213984.9</v>
      </c>
      <c r="O147" s="87">
        <f>O7+O11+O12+O21+O22+O31+O33+O81+O82+O83+O85+O86+O88+O90+O91+O92+O93+O94+O95+O103+O104+O96+O97+O40+O41+O84+O87+O121+O122+O47+O51+O123+O80+O79+O78+O49+O25+O24+O36+O37+O26+O45+O89+O43+O23+O53+1.5</f>
        <v>246608.4</v>
      </c>
      <c r="P147" s="87">
        <f>P7+P11+P12+P21+P22+P31+P33+P81+P82+P83+P85+P86+P88+P90+P91+P92+P93+P94+P95+P103+P104+P96+P97+P40+P41+P84+P87+P121+P122+P47+P51+P123+P80+P79+P78+P49+P25+P24+P36+P26+P45+P89+P43+P23</f>
        <v>236509.8</v>
      </c>
      <c r="Q147" s="87">
        <f>Q7+Q11+Q12+Q21+Q22+Q31+Q33+Q81+Q82+Q83+Q85+Q86+Q88+Q90+Q91+Q92+Q93+Q94+Q95+Q103+Q104+Q96+Q97+Q40+Q41+Q84+Q87+Q121+Q122+Q47+Q51+Q123+Q80+Q79+Q78+Q49+Q25+Q24+Q36+Q26+Q45+Q89+Q43+Q23</f>
        <v>243589.1</v>
      </c>
      <c r="R147" s="87">
        <f>R7+R11+R12+R21+R22+R31+R33+R81+R82+R83+R85+R86+R88+R90+R91+R92+R93+R94+R95+R103+R104+R96+R97+R40+R41+R84+R87+R121+R122+R47+R51+R123+R80+R79+R78+R49+R25+R24+R36+R26+R45+R89+R43+R23</f>
        <v>219696.9</v>
      </c>
      <c r="S147" s="92">
        <f t="shared" si="12"/>
        <v>2064746.1</v>
      </c>
      <c r="T147" s="74"/>
    </row>
    <row r="148" spans="1:20" s="55" customFormat="1" ht="34.5" customHeight="1">
      <c r="A148" s="218" t="s">
        <v>183</v>
      </c>
      <c r="B148" s="218"/>
      <c r="C148" s="73"/>
      <c r="D148" s="73"/>
      <c r="E148" s="73"/>
      <c r="F148" s="73"/>
      <c r="G148" s="73"/>
      <c r="H148" s="87">
        <f>H8+H9+H13+H14+H32+H34+H35+H56+H57+H58+H62+H63+H66+H67+H68+H69+H70+H71+H72+H73+H74+H75+H76+H77+H110+H114+H117+H118+H119+H120+H137+H138+H131+H132+H133+H130</f>
        <v>103390.4</v>
      </c>
      <c r="I148" s="87">
        <f>I8+I9+I13+I14+I32+I34+I35+I56+I57+I58+I62+I63+I66+I67+I68+I69+I70+I71+I72+I73+I74+I75+I76+I77+I110+I114+I117+I118+I119+I120+I137+I138+I131+I132+I133+I130</f>
        <v>115762</v>
      </c>
      <c r="J148" s="87">
        <f>J8+J9+J13+J14+J32+J34+J35+J56+J57+J58+J62+J63+J66+J67+J68+J69+J70+J71+J72+J73+J74+J75+J76+J77+J110+J114+J117+J118+J119+J120+J137+J138+J131+J132+J133+J130</f>
        <v>101282.7</v>
      </c>
      <c r="K148" s="87">
        <f>K8+K9+K13+K14+K32+K34+K35+K56+K57+K58+K62+K63+K66+K67+K68+K69+K70+K71+K72+K73+K74+K75+K76+K77+K110+K114+K117+K118+K119+K120+K137+K138+K131+K132+K133+K130+K108</f>
        <v>96522.6</v>
      </c>
      <c r="L148" s="87">
        <f>L8+L9+L13+L14+L32+L34+L35+L56+L57+L58+L62+L63+L66+L67+L68+L69+L70+L71+L72+L73+L74+L75+L76+L77+L110+L114+L117+L118+L119+L120+L137+L138+L131+L132+L133+L130+L108+L19+L125+L10</f>
        <v>93843.6</v>
      </c>
      <c r="M148" s="87">
        <f>M8+M9+M13+M14+M32+M34+M35+M56+M57+M58+M62+M63+M66+M67+M68+M69+M70+M71+M72+M73+M74+M75+M76+M77+M110+M114+M117+M118+M119+M120+M137+M138+M131+M132+M133+M130+M108+M17+M19+M20</f>
        <v>99156.3</v>
      </c>
      <c r="N148" s="87">
        <f>N8+N13+N14+N27+N35+N42+N48+N50+N52+N58+N63+N69+N70+N114+N118+N139+N144</f>
        <v>79096.1</v>
      </c>
      <c r="O148" s="87">
        <f>O8+O9+O13+O14+O32+O34+O35+O56+O57+O58+O62+O63+O66+O67+O68+O69+O70+O71+O72+O73+O74+O75+O76+O77+O110+O114+O117+O118+O119+O120+O137+O138+O131+O132+O133+O130+O108+O42+O48+O50+O52+O38+O39+O44+O46+O59+O60+O64+O65+O115+O116+O139+O140+O141+O142+O143+O144+O27+O61-1.7</f>
        <v>104341.3</v>
      </c>
      <c r="P148" s="87">
        <f>P8+P9+P13+P14+P15+P32+P34+P35+P56+P57+P58+P62+P63+P66+P67+P68+P69+P70+P71+P72+P73+P74+P75+P76+P77+P110+P114+P117+P118+P119+P120+P137+P138+P131+P132+P133+P130+P108+P42+P48+P50+P52+P38+P39+P44+P46+P59+P60+P64+P65+P115+P116+P139+P140+P141+P142+P143+P144+P37+P27+P61</f>
        <v>101846.1</v>
      </c>
      <c r="Q148" s="87">
        <f>Q8+Q9+Q13+Q14+Q32+Q34+Q35+Q56+Q57+Q58+Q61+Q62+Q63+Q66+Q67+Q68+Q69+Q70+Q71+Q72+Q73+Q74+Q75+Q76+Q77+Q110+Q114+Q117+Q118+Q119+Q120+Q137+Q138+Q131+Q132+Q133+Q130+Q108+Q42+Q48+Q50+Q52+Q38+Q39+Q44+Q46+Q59+Q60+Q64+Q65+Q115+Q116+Q139+Q140+Q141+Q142+Q143+Q144+Q37+Q27</f>
        <v>96402.1</v>
      </c>
      <c r="R148" s="87">
        <f>R8+R9+R13+R14+R32+R34+R35+R56+R57+R58+R61+R62+R63+R66+R67+R68+R69+R70+R71+R72+R73+R74+R75+R76+R77+R110+R114+R117+R118+R119+R120+R137+R138+R131+R132+R133+R130+R108+R42+R48+R50+R52+R38+R39+R44+R46+R59+R60+R64+R65+R115+R116+R139+R140+R141+R142+R143+R144+R37+R27</f>
        <v>96354.6</v>
      </c>
      <c r="S148" s="92">
        <f t="shared" si="12"/>
        <v>1087997.8</v>
      </c>
      <c r="T148" s="74"/>
    </row>
    <row r="149" spans="1:20" s="55" customFormat="1" ht="24.75" customHeight="1">
      <c r="A149" s="218" t="s">
        <v>184</v>
      </c>
      <c r="B149" s="218"/>
      <c r="C149" s="76"/>
      <c r="D149" s="73"/>
      <c r="E149" s="73"/>
      <c r="F149" s="73"/>
      <c r="G149" s="73"/>
      <c r="H149" s="87">
        <f aca="true" t="shared" si="18" ref="H149:Q149">H105+H129</f>
        <v>1824.6</v>
      </c>
      <c r="I149" s="87">
        <f t="shared" si="18"/>
        <v>2151.3</v>
      </c>
      <c r="J149" s="87">
        <f t="shared" si="18"/>
        <v>2292.8</v>
      </c>
      <c r="K149" s="87">
        <f t="shared" si="18"/>
        <v>2292.8</v>
      </c>
      <c r="L149" s="87">
        <f t="shared" si="18"/>
        <v>3110.3</v>
      </c>
      <c r="M149" s="87">
        <f t="shared" si="18"/>
        <v>5682</v>
      </c>
      <c r="N149" s="87">
        <f t="shared" si="18"/>
        <v>6813.2</v>
      </c>
      <c r="O149" s="87">
        <f t="shared" si="18"/>
        <v>2694.3</v>
      </c>
      <c r="P149" s="87">
        <f t="shared" si="18"/>
        <v>2432.9</v>
      </c>
      <c r="Q149" s="87">
        <f t="shared" si="18"/>
        <v>1942.7</v>
      </c>
      <c r="R149" s="86">
        <f t="shared" si="13"/>
        <v>1942.7</v>
      </c>
      <c r="S149" s="92">
        <f t="shared" si="12"/>
        <v>33179.6</v>
      </c>
      <c r="T149" s="74"/>
    </row>
    <row r="150" spans="1:20" ht="70.5" customHeight="1">
      <c r="A150" s="217" t="s">
        <v>202</v>
      </c>
      <c r="B150" s="217"/>
      <c r="C150" s="217"/>
      <c r="D150" s="125"/>
      <c r="E150" s="125"/>
      <c r="F150" s="125"/>
      <c r="G150" s="125"/>
      <c r="H150" s="96"/>
      <c r="I150" s="96"/>
      <c r="J150" s="96"/>
      <c r="K150" s="96"/>
      <c r="L150" s="96"/>
      <c r="M150" s="96"/>
      <c r="N150" s="96"/>
      <c r="O150" s="136"/>
      <c r="P150" s="96"/>
      <c r="Q150" s="96"/>
      <c r="R150" s="96"/>
      <c r="S150" s="96"/>
      <c r="T150" s="70" t="s">
        <v>203</v>
      </c>
    </row>
    <row r="151" spans="1:18" ht="59.25" customHeight="1">
      <c r="A151" s="126"/>
      <c r="B151" s="127"/>
      <c r="C151" s="128"/>
      <c r="D151" s="129"/>
      <c r="E151" s="128"/>
      <c r="F151" s="128"/>
      <c r="G151" s="130"/>
      <c r="H151" s="128"/>
      <c r="O151" s="101">
        <f>30649.1+206875.1-O147</f>
        <v>-9084.2</v>
      </c>
      <c r="P151" s="101">
        <v>318040.5</v>
      </c>
      <c r="Q151" s="101">
        <v>321589.6</v>
      </c>
      <c r="R151" s="101"/>
    </row>
    <row r="152" spans="1:20" s="44" customFormat="1" ht="24.75" customHeight="1">
      <c r="A152" s="126"/>
      <c r="B152" s="127"/>
      <c r="C152" s="128"/>
      <c r="D152" s="130"/>
      <c r="E152" s="128"/>
      <c r="F152" s="128"/>
      <c r="G152" s="128"/>
      <c r="H152" s="128"/>
      <c r="I152" s="79"/>
      <c r="J152" s="79"/>
      <c r="K152" s="79"/>
      <c r="L152" s="79"/>
      <c r="M152" s="79"/>
      <c r="N152" s="101"/>
      <c r="O152" s="101">
        <f>102709.8-O148</f>
        <v>-1631.5</v>
      </c>
      <c r="P152" s="101">
        <f>P151-P147-P148</f>
        <v>-20315.4</v>
      </c>
      <c r="Q152" s="101">
        <f>Q151-Q147-Q148</f>
        <v>-18401.6</v>
      </c>
      <c r="R152" s="101"/>
      <c r="S152" s="79"/>
      <c r="T152" s="1"/>
    </row>
    <row r="153" spans="1:8" ht="20.25" customHeight="1">
      <c r="A153" s="126"/>
      <c r="B153" s="127"/>
      <c r="C153" s="128"/>
      <c r="D153" s="128"/>
      <c r="E153" s="128"/>
      <c r="F153" s="128"/>
      <c r="G153" s="128"/>
      <c r="H153" s="128"/>
    </row>
    <row r="154" spans="1:20" s="17" customFormat="1" ht="15.75">
      <c r="A154" s="126"/>
      <c r="B154" s="127"/>
      <c r="C154" s="128"/>
      <c r="D154" s="128"/>
      <c r="E154" s="128"/>
      <c r="F154" s="128"/>
      <c r="G154" s="128"/>
      <c r="H154" s="128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1"/>
    </row>
    <row r="155" spans="1:20" s="2" customFormat="1" ht="15.75">
      <c r="A155" s="126"/>
      <c r="B155" s="127"/>
      <c r="C155" s="128"/>
      <c r="D155" s="128"/>
      <c r="E155" s="128"/>
      <c r="F155" s="128"/>
      <c r="G155" s="128"/>
      <c r="H155" s="128"/>
      <c r="I155" s="79"/>
      <c r="J155" s="79"/>
      <c r="K155" s="79"/>
      <c r="L155" s="79"/>
      <c r="M155" s="79"/>
      <c r="N155" s="79"/>
      <c r="O155" s="79">
        <v>340234.2</v>
      </c>
      <c r="P155" s="101"/>
      <c r="Q155" s="79"/>
      <c r="R155" s="79"/>
      <c r="S155" s="79"/>
      <c r="T155" s="1"/>
    </row>
    <row r="156" spans="1:18" ht="15.75">
      <c r="A156" s="126"/>
      <c r="B156" s="127"/>
      <c r="C156" s="128"/>
      <c r="D156" s="128"/>
      <c r="E156" s="128"/>
      <c r="F156" s="128"/>
      <c r="G156" s="128"/>
      <c r="H156" s="128"/>
      <c r="O156" s="101">
        <f>O155-O147-O148</f>
        <v>-10715.5</v>
      </c>
      <c r="Q156" s="101"/>
      <c r="R156" s="101"/>
    </row>
    <row r="157" spans="1:8" ht="15.75">
      <c r="A157" s="126"/>
      <c r="B157" s="127"/>
      <c r="C157" s="128"/>
      <c r="D157" s="128"/>
      <c r="E157" s="128"/>
      <c r="F157" s="128"/>
      <c r="G157" s="128"/>
      <c r="H157" s="128"/>
    </row>
    <row r="158" spans="1:16" ht="15.75">
      <c r="A158" s="126"/>
      <c r="B158" s="127"/>
      <c r="C158" s="128"/>
      <c r="D158" s="128"/>
      <c r="E158" s="128"/>
      <c r="F158" s="128"/>
      <c r="G158" s="128"/>
      <c r="H158" s="128"/>
      <c r="P158" s="101"/>
    </row>
    <row r="159" spans="1:8" ht="15.75">
      <c r="A159" s="126"/>
      <c r="B159" s="127"/>
      <c r="C159" s="128"/>
      <c r="D159" s="128"/>
      <c r="E159" s="128"/>
      <c r="F159" s="128"/>
      <c r="G159" s="128"/>
      <c r="H159" s="128"/>
    </row>
    <row r="160" spans="1:18" ht="15.75">
      <c r="A160" s="126"/>
      <c r="B160" s="127"/>
      <c r="C160" s="128"/>
      <c r="D160" s="128"/>
      <c r="E160" s="128"/>
      <c r="F160" s="128"/>
      <c r="G160" s="128"/>
      <c r="H160" s="128"/>
      <c r="Q160" s="101"/>
      <c r="R160" s="101"/>
    </row>
    <row r="161" spans="1:8" ht="15.75">
      <c r="A161" s="126"/>
      <c r="B161" s="127"/>
      <c r="C161" s="128"/>
      <c r="D161" s="128"/>
      <c r="E161" s="128"/>
      <c r="F161" s="128"/>
      <c r="G161" s="128"/>
      <c r="H161" s="128"/>
    </row>
    <row r="162" spans="1:8" ht="15.75">
      <c r="A162" s="126"/>
      <c r="B162" s="127"/>
      <c r="C162" s="128"/>
      <c r="D162" s="128"/>
      <c r="E162" s="128"/>
      <c r="F162" s="128"/>
      <c r="G162" s="128"/>
      <c r="H162" s="128"/>
    </row>
    <row r="163" spans="1:8" ht="15.75">
      <c r="A163" s="126"/>
      <c r="B163" s="127"/>
      <c r="C163" s="128"/>
      <c r="D163" s="128"/>
      <c r="E163" s="128"/>
      <c r="F163" s="128"/>
      <c r="G163" s="128"/>
      <c r="H163" s="128"/>
    </row>
    <row r="164" spans="1:8" ht="15.75">
      <c r="A164" s="126"/>
      <c r="B164" s="127"/>
      <c r="C164" s="128"/>
      <c r="D164" s="128"/>
      <c r="E164" s="128"/>
      <c r="F164" s="128"/>
      <c r="G164" s="128"/>
      <c r="H164" s="128"/>
    </row>
    <row r="165" spans="1:8" ht="15.75">
      <c r="A165" s="126"/>
      <c r="B165" s="127"/>
      <c r="C165" s="128"/>
      <c r="D165" s="128"/>
      <c r="E165" s="128"/>
      <c r="F165" s="128"/>
      <c r="G165" s="128"/>
      <c r="H165" s="128"/>
    </row>
    <row r="166" spans="1:8" ht="15.75">
      <c r="A166" s="126"/>
      <c r="B166" s="127"/>
      <c r="C166" s="128"/>
      <c r="D166" s="128"/>
      <c r="E166" s="128"/>
      <c r="F166" s="128"/>
      <c r="G166" s="128"/>
      <c r="H166" s="128"/>
    </row>
    <row r="167" spans="1:8" ht="15.75">
      <c r="A167" s="126"/>
      <c r="B167" s="127"/>
      <c r="C167" s="128"/>
      <c r="D167" s="128"/>
      <c r="E167" s="128"/>
      <c r="F167" s="128"/>
      <c r="G167" s="128"/>
      <c r="H167" s="128"/>
    </row>
    <row r="168" spans="1:8" ht="15.75">
      <c r="A168" s="126"/>
      <c r="B168" s="127"/>
      <c r="C168" s="128"/>
      <c r="D168" s="128"/>
      <c r="E168" s="128"/>
      <c r="F168" s="128"/>
      <c r="G168" s="128"/>
      <c r="H168" s="128"/>
    </row>
    <row r="169" spans="1:8" ht="15.75">
      <c r="A169" s="126"/>
      <c r="B169" s="127"/>
      <c r="C169" s="128"/>
      <c r="D169" s="128"/>
      <c r="E169" s="128"/>
      <c r="F169" s="128"/>
      <c r="G169" s="128"/>
      <c r="H169" s="128"/>
    </row>
    <row r="170" spans="1:8" ht="15.75">
      <c r="A170" s="126"/>
      <c r="B170" s="127"/>
      <c r="C170" s="128"/>
      <c r="D170" s="128"/>
      <c r="E170" s="128"/>
      <c r="F170" s="128"/>
      <c r="G170" s="128"/>
      <c r="H170" s="128"/>
    </row>
    <row r="171" spans="1:8" ht="15.75">
      <c r="A171" s="126"/>
      <c r="B171" s="127"/>
      <c r="C171" s="128"/>
      <c r="D171" s="128"/>
      <c r="E171" s="128"/>
      <c r="F171" s="128"/>
      <c r="G171" s="128"/>
      <c r="H171" s="128"/>
    </row>
    <row r="172" spans="1:8" ht="15.75">
      <c r="A172" s="126"/>
      <c r="B172" s="127"/>
      <c r="C172" s="128"/>
      <c r="D172" s="128"/>
      <c r="E172" s="128"/>
      <c r="F172" s="128"/>
      <c r="G172" s="128"/>
      <c r="H172" s="128"/>
    </row>
    <row r="173" spans="1:8" ht="15.75">
      <c r="A173" s="126"/>
      <c r="B173" s="127"/>
      <c r="C173" s="128"/>
      <c r="D173" s="128"/>
      <c r="E173" s="128"/>
      <c r="F173" s="128"/>
      <c r="G173" s="128"/>
      <c r="H173" s="128"/>
    </row>
    <row r="174" spans="1:8" ht="15.75">
      <c r="A174" s="126"/>
      <c r="B174" s="127"/>
      <c r="C174" s="128"/>
      <c r="D174" s="128"/>
      <c r="E174" s="128"/>
      <c r="F174" s="128"/>
      <c r="G174" s="128"/>
      <c r="H174" s="128"/>
    </row>
    <row r="175" spans="1:8" ht="15.75">
      <c r="A175" s="126"/>
      <c r="B175" s="127"/>
      <c r="C175" s="128"/>
      <c r="D175" s="128"/>
      <c r="E175" s="128"/>
      <c r="F175" s="128"/>
      <c r="G175" s="128"/>
      <c r="H175" s="128"/>
    </row>
    <row r="176" spans="1:8" ht="15.75">
      <c r="A176" s="126"/>
      <c r="B176" s="127"/>
      <c r="C176" s="128"/>
      <c r="D176" s="128"/>
      <c r="E176" s="128"/>
      <c r="F176" s="128"/>
      <c r="G176" s="128"/>
      <c r="H176" s="128"/>
    </row>
    <row r="177" spans="1:8" ht="15.75">
      <c r="A177" s="126"/>
      <c r="B177" s="127"/>
      <c r="C177" s="128"/>
      <c r="D177" s="128"/>
      <c r="E177" s="128"/>
      <c r="F177" s="128"/>
      <c r="G177" s="128"/>
      <c r="H177" s="128"/>
    </row>
    <row r="178" spans="1:8" ht="15.75">
      <c r="A178" s="126"/>
      <c r="B178" s="127"/>
      <c r="C178" s="128"/>
      <c r="D178" s="128"/>
      <c r="E178" s="128"/>
      <c r="F178" s="128"/>
      <c r="G178" s="128"/>
      <c r="H178" s="128"/>
    </row>
    <row r="179" spans="1:8" ht="15.75">
      <c r="A179" s="126"/>
      <c r="B179" s="127"/>
      <c r="C179" s="128"/>
      <c r="D179" s="128"/>
      <c r="E179" s="128"/>
      <c r="F179" s="128"/>
      <c r="G179" s="128"/>
      <c r="H179" s="128"/>
    </row>
    <row r="180" spans="1:8" ht="15.75">
      <c r="A180" s="126"/>
      <c r="B180" s="127"/>
      <c r="C180" s="128"/>
      <c r="D180" s="128"/>
      <c r="E180" s="128"/>
      <c r="F180" s="128"/>
      <c r="G180" s="128"/>
      <c r="H180" s="128"/>
    </row>
    <row r="181" spans="1:8" ht="15.75">
      <c r="A181" s="126"/>
      <c r="B181" s="127"/>
      <c r="C181" s="128"/>
      <c r="D181" s="128"/>
      <c r="E181" s="128"/>
      <c r="F181" s="128"/>
      <c r="G181" s="128"/>
      <c r="H181" s="128"/>
    </row>
    <row r="182" spans="1:8" ht="15.75">
      <c r="A182" s="126"/>
      <c r="B182" s="127"/>
      <c r="C182" s="128"/>
      <c r="D182" s="128"/>
      <c r="E182" s="128"/>
      <c r="F182" s="128"/>
      <c r="G182" s="128"/>
      <c r="H182" s="128"/>
    </row>
    <row r="183" spans="1:8" ht="15.75">
      <c r="A183" s="126"/>
      <c r="B183" s="127"/>
      <c r="C183" s="128"/>
      <c r="D183" s="128"/>
      <c r="E183" s="128"/>
      <c r="F183" s="128"/>
      <c r="G183" s="128"/>
      <c r="H183" s="128"/>
    </row>
    <row r="184" spans="1:8" ht="15.75">
      <c r="A184" s="126"/>
      <c r="B184" s="127"/>
      <c r="C184" s="128"/>
      <c r="D184" s="128"/>
      <c r="E184" s="128"/>
      <c r="F184" s="128"/>
      <c r="G184" s="128"/>
      <c r="H184" s="128"/>
    </row>
    <row r="185" spans="1:8" ht="15.75">
      <c r="A185" s="126"/>
      <c r="B185" s="127"/>
      <c r="C185" s="128"/>
      <c r="D185" s="128"/>
      <c r="E185" s="128"/>
      <c r="F185" s="128"/>
      <c r="G185" s="128"/>
      <c r="H185" s="128"/>
    </row>
    <row r="186" spans="1:8" ht="15.75">
      <c r="A186" s="126"/>
      <c r="B186" s="127"/>
      <c r="C186" s="128"/>
      <c r="D186" s="128"/>
      <c r="E186" s="128"/>
      <c r="F186" s="128"/>
      <c r="G186" s="128"/>
      <c r="H186" s="128"/>
    </row>
    <row r="187" spans="1:8" ht="15.75">
      <c r="A187" s="126"/>
      <c r="B187" s="127"/>
      <c r="C187" s="128"/>
      <c r="D187" s="128"/>
      <c r="E187" s="128"/>
      <c r="F187" s="128"/>
      <c r="G187" s="128"/>
      <c r="H187" s="128"/>
    </row>
  </sheetData>
  <sheetProtection/>
  <mergeCells count="78">
    <mergeCell ref="A47:A48"/>
    <mergeCell ref="A55:T55"/>
    <mergeCell ref="A49:A50"/>
    <mergeCell ref="T114:T129"/>
    <mergeCell ref="A36:A37"/>
    <mergeCell ref="A38:A39"/>
    <mergeCell ref="A54:B54"/>
    <mergeCell ref="C47:C48"/>
    <mergeCell ref="A81:A104"/>
    <mergeCell ref="A56:A77"/>
    <mergeCell ref="A150:C150"/>
    <mergeCell ref="A112:B112"/>
    <mergeCell ref="A146:B146"/>
    <mergeCell ref="A145:B145"/>
    <mergeCell ref="A148:B148"/>
    <mergeCell ref="A149:B149"/>
    <mergeCell ref="A147:B147"/>
    <mergeCell ref="A134:A136"/>
    <mergeCell ref="B134:B136"/>
    <mergeCell ref="B114:B127"/>
    <mergeCell ref="T40:T41"/>
    <mergeCell ref="T31:T32"/>
    <mergeCell ref="C40:C41"/>
    <mergeCell ref="T130:T131"/>
    <mergeCell ref="T132:T133"/>
    <mergeCell ref="C56:C77"/>
    <mergeCell ref="C132:C133"/>
    <mergeCell ref="C81:C104"/>
    <mergeCell ref="T56:T105"/>
    <mergeCell ref="A2:S2"/>
    <mergeCell ref="A21:A30"/>
    <mergeCell ref="A42:A43"/>
    <mergeCell ref="B21:B22"/>
    <mergeCell ref="B24:B26"/>
    <mergeCell ref="B38:B39"/>
    <mergeCell ref="B40:B41"/>
    <mergeCell ref="B42:B46"/>
    <mergeCell ref="C42:C46"/>
    <mergeCell ref="T21:T30"/>
    <mergeCell ref="T36:T37"/>
    <mergeCell ref="C34:C35"/>
    <mergeCell ref="B29:B30"/>
    <mergeCell ref="T33:T35"/>
    <mergeCell ref="T8:T20"/>
    <mergeCell ref="B8:B20"/>
    <mergeCell ref="C8:C20"/>
    <mergeCell ref="C36:C37"/>
    <mergeCell ref="B36:B37"/>
    <mergeCell ref="I1:J1"/>
    <mergeCell ref="A3:A4"/>
    <mergeCell ref="B3:B4"/>
    <mergeCell ref="A6:T6"/>
    <mergeCell ref="C3:C4"/>
    <mergeCell ref="D3:G3"/>
    <mergeCell ref="O1:T1"/>
    <mergeCell ref="A5:T5"/>
    <mergeCell ref="T3:T4"/>
    <mergeCell ref="H3:S3"/>
    <mergeCell ref="A139:A144"/>
    <mergeCell ref="B139:B144"/>
    <mergeCell ref="A8:A14"/>
    <mergeCell ref="A34:A35"/>
    <mergeCell ref="C21:C30"/>
    <mergeCell ref="C114:C129"/>
    <mergeCell ref="B56:B77"/>
    <mergeCell ref="C38:C39"/>
    <mergeCell ref="A40:A41"/>
    <mergeCell ref="C139:C143"/>
    <mergeCell ref="T134:T136"/>
    <mergeCell ref="C130:C131"/>
    <mergeCell ref="B34:B35"/>
    <mergeCell ref="B78:B80"/>
    <mergeCell ref="A132:A133"/>
    <mergeCell ref="B81:B104"/>
    <mergeCell ref="B130:B131"/>
    <mergeCell ref="A130:A131"/>
    <mergeCell ref="B132:B133"/>
    <mergeCell ref="A114:A129"/>
  </mergeCells>
  <printOptions/>
  <pageMargins left="0.5118110236220472" right="0.3937007874015748" top="0.5511811023622047" bottom="0.35433070866141736" header="0.31496062992125984" footer="0.31496062992125984"/>
  <pageSetup fitToHeight="8" horizontalDpi="600" verticalDpi="600" orientation="landscape" paperSize="9" scale="40" r:id="rId2"/>
  <headerFooter differentFirst="1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квартал на Свободном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direktor</cp:lastModifiedBy>
  <cp:lastPrinted>2022-02-17T02:44:46Z</cp:lastPrinted>
  <dcterms:created xsi:type="dcterms:W3CDTF">2005-05-23T09:57:53Z</dcterms:created>
  <dcterms:modified xsi:type="dcterms:W3CDTF">2022-02-17T02:46:27Z</dcterms:modified>
  <cp:category/>
  <cp:version/>
  <cp:contentType/>
  <cp:contentStatus/>
</cp:coreProperties>
</file>