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1760" tabRatio="903" firstSheet="8" activeTab="8"/>
  </bookViews>
  <sheets>
    <sheet name="Прил №1 к Паспорту ГП" sheetId="1" r:id="rId1"/>
    <sheet name="Прил №2 к Паспорту ГП" sheetId="2" r:id="rId2"/>
    <sheet name="Прил №3 к Паспорту ГП" sheetId="3" r:id="rId3"/>
    <sheet name="Прил №1 к ГП" sheetId="4" r:id="rId4"/>
    <sheet name="Прил №2 к ГП" sheetId="5" r:id="rId5"/>
    <sheet name="Прил №3 к ГП" sheetId="6" r:id="rId6"/>
    <sheet name="Показатели пп 1" sheetId="7" r:id="rId7"/>
    <sheet name="Мероприятия пп 1" sheetId="8" r:id="rId8"/>
    <sheet name="Приложение 2" sheetId="9" r:id="rId9"/>
  </sheets>
  <externalReferences>
    <externalReference r:id="rId12"/>
    <externalReference r:id="rId13"/>
  </externalReferences>
  <definedNames>
    <definedName name="_xlnm._FilterDatabase" localSheetId="2" hidden="1">'Прил №3 к Паспорту ГП'!$A$5:$I$5</definedName>
    <definedName name="Z_4767DD30_F6FB_4FF0_A429_8866A8232500_.wvu.Cols" localSheetId="6" hidden="1">'Показатели пп 1'!$E:$E</definedName>
    <definedName name="Z_4767DD30_F6FB_4FF0_A429_8866A8232500_.wvu.Cols" localSheetId="0" hidden="1">'Прил №1 к Паспорту ГП'!$F:$F</definedName>
    <definedName name="Z_4767DD30_F6FB_4FF0_A429_8866A8232500_.wvu.Cols" localSheetId="1" hidden="1">'Прил №2 к Паспорту ГП'!$D:$E</definedName>
    <definedName name="Z_4767DD30_F6FB_4FF0_A429_8866A8232500_.wvu.FilterData" localSheetId="2" hidden="1">'Прил №3 к Паспорту ГП'!$A$5:$I$5</definedName>
    <definedName name="Z_4767DD30_F6FB_4FF0_A429_8866A8232500_.wvu.PrintArea" localSheetId="7" hidden="1">'Мероприятия пп 1'!$A$1:$L$34</definedName>
    <definedName name="Z_4767DD30_F6FB_4FF0_A429_8866A8232500_.wvu.PrintArea" localSheetId="6" hidden="1">'Показатели пп 1'!$A$1:$J$12</definedName>
    <definedName name="Z_4767DD30_F6FB_4FF0_A429_8866A8232500_.wvu.PrintArea" localSheetId="3" hidden="1">'Прил №1 к ГП'!$A$1:$K$35</definedName>
    <definedName name="Z_4767DD30_F6FB_4FF0_A429_8866A8232500_.wvu.PrintArea" localSheetId="0" hidden="1">'Прил №1 к Паспорту ГП'!$A$1:$K$62</definedName>
    <definedName name="Z_4767DD30_F6FB_4FF0_A429_8866A8232500_.wvu.PrintArea" localSheetId="4" hidden="1">'Прил №2 к ГП'!$A$1:$G$47</definedName>
    <definedName name="Z_4767DD30_F6FB_4FF0_A429_8866A8232500_.wvu.PrintArea" localSheetId="1" hidden="1">'Прил №2 к Паспорту ГП'!$A$1:$Q$11</definedName>
    <definedName name="Z_4767DD30_F6FB_4FF0_A429_8866A8232500_.wvu.PrintArea" localSheetId="5" hidden="1">'Прил №3 к ГП'!$A$1:$K$21</definedName>
    <definedName name="Z_4767DD30_F6FB_4FF0_A429_8866A8232500_.wvu.PrintArea" localSheetId="2" hidden="1">'Прил №3 к Паспорту ГП'!$A$1:$I$165</definedName>
    <definedName name="Z_4767DD30_F6FB_4FF0_A429_8866A8232500_.wvu.PrintArea" localSheetId="8" hidden="1">'Приложение 2'!$A$1:$T$64</definedName>
    <definedName name="Z_4767DD30_F6FB_4FF0_A429_8866A8232500_.wvu.PrintTitles" localSheetId="3" hidden="1">'Прил №1 к ГП'!$3:$4</definedName>
    <definedName name="Z_4767DD30_F6FB_4FF0_A429_8866A8232500_.wvu.PrintTitles" localSheetId="0" hidden="1">'Прил №1 к Паспорту ГП'!$3:$5</definedName>
    <definedName name="Z_4767DD30_F6FB_4FF0_A429_8866A8232500_.wvu.PrintTitles" localSheetId="4" hidden="1">'Прил №2 к ГП'!$3:$4</definedName>
    <definedName name="Z_4767DD30_F6FB_4FF0_A429_8866A8232500_.wvu.PrintTitles" localSheetId="1" hidden="1">'Прил №2 к Паспорту ГП'!$3:$4</definedName>
    <definedName name="Z_4767DD30_F6FB_4FF0_A429_8866A8232500_.wvu.PrintTitles" localSheetId="5" hidden="1">'Прил №3 к ГП'!$3:$4</definedName>
    <definedName name="Z_4767DD30_F6FB_4FF0_A429_8866A8232500_.wvu.PrintTitles" localSheetId="2" hidden="1">'Прил №3 к Паспорту ГП'!$3:$5</definedName>
    <definedName name="Z_4767DD30_F6FB_4FF0_A429_8866A8232500_.wvu.PrintTitles" localSheetId="8" hidden="1">'Приложение 2'!$3:$4</definedName>
    <definedName name="Z_4767DD30_F6FB_4FF0_A429_8866A8232500_.wvu.Rows" localSheetId="7" hidden="1">'Мероприятия пп 1'!$16:$16,'Мероприятия пп 1'!$21:$21,'Мероприятия пп 1'!$26:$26,'Мероприятия пп 1'!$31:$31</definedName>
    <definedName name="Z_4767DD30_F6FB_4FF0_A429_8866A8232500_.wvu.Rows" localSheetId="2" hidden="1">'Прил №3 к Паспорту ГП'!$55:$60,'Прил №3 к Паспорту ГП'!$163:$164</definedName>
    <definedName name="Z_4767DD30_F6FB_4FF0_A429_8866A8232500_.wvu.Rows" localSheetId="8" hidden="1">'Приложение 2'!#REF!,'Приложение 2'!#REF!</definedName>
    <definedName name="Z_7C917F30_361A_4C86_9002_2134EAE2E3CF_.wvu.Cols" localSheetId="6" hidden="1">'Показатели пп 1'!$E:$E</definedName>
    <definedName name="Z_7C917F30_361A_4C86_9002_2134EAE2E3CF_.wvu.FilterData" localSheetId="2" hidden="1">'Прил №3 к Паспорту ГП'!$A$5:$I$5</definedName>
    <definedName name="Z_7C917F30_361A_4C86_9002_2134EAE2E3CF_.wvu.PrintArea" localSheetId="7" hidden="1">'Мероприятия пп 1'!$A$1:$L$34</definedName>
    <definedName name="Z_7C917F30_361A_4C86_9002_2134EAE2E3CF_.wvu.PrintArea" localSheetId="6" hidden="1">'Показатели пп 1'!$A$1:$J$12</definedName>
    <definedName name="Z_7C917F30_361A_4C86_9002_2134EAE2E3CF_.wvu.PrintArea" localSheetId="4" hidden="1">'Прил №2 к ГП'!$A$1:$G$47</definedName>
    <definedName name="Z_7C917F30_361A_4C86_9002_2134EAE2E3CF_.wvu.PrintArea" localSheetId="5" hidden="1">'Прил №3 к ГП'!$A$1:$K$21</definedName>
    <definedName name="Z_7C917F30_361A_4C86_9002_2134EAE2E3CF_.wvu.PrintTitles" localSheetId="4" hidden="1">'Прил №2 к ГП'!$3:$4</definedName>
    <definedName name="Z_7C917F30_361A_4C86_9002_2134EAE2E3CF_.wvu.PrintTitles" localSheetId="5" hidden="1">'Прил №3 к ГП'!$3:$4</definedName>
    <definedName name="Z_7C917F30_361A_4C86_9002_2134EAE2E3CF_.wvu.PrintTitles" localSheetId="8" hidden="1">'Приложение 2'!$3:$4</definedName>
    <definedName name="Z_7C917F30_361A_4C86_9002_2134EAE2E3CF_.wvu.Rows" localSheetId="7" hidden="1">'Мероприятия пп 1'!#REF!,'Мероприятия пп 1'!$10:$10,'Мероприятия пп 1'!$16:$16</definedName>
    <definedName name="Z_7C917F30_361A_4C86_9002_2134EAE2E3CF_.wvu.Rows" localSheetId="8" hidden="1">'Приложение 2'!#REF!,'Приложение 2'!#REF!</definedName>
    <definedName name="Z_CDE1D6F6_68DF_42F8_B01A_FF6465B24CCD_.wvu.Cols" localSheetId="6" hidden="1">'Показатели пп 1'!$E:$E</definedName>
    <definedName name="Z_CDE1D6F6_68DF_42F8_B01A_FF6465B24CCD_.wvu.FilterData" localSheetId="2" hidden="1">'Прил №3 к Паспорту ГП'!$A$5:$I$5</definedName>
    <definedName name="Z_CDE1D6F6_68DF_42F8_B01A_FF6465B24CCD_.wvu.PrintArea" localSheetId="7" hidden="1">'Мероприятия пп 1'!$A$1:$L$34</definedName>
    <definedName name="Z_CDE1D6F6_68DF_42F8_B01A_FF6465B24CCD_.wvu.PrintArea" localSheetId="6" hidden="1">'Показатели пп 1'!$A$1:$J$12</definedName>
    <definedName name="Z_CDE1D6F6_68DF_42F8_B01A_FF6465B24CCD_.wvu.PrintArea" localSheetId="3" hidden="1">'Прил №1 к ГП'!$A$1:$K$35</definedName>
    <definedName name="Z_CDE1D6F6_68DF_42F8_B01A_FF6465B24CCD_.wvu.PrintArea" localSheetId="4" hidden="1">'Прил №2 к ГП'!$A$1:$G$47</definedName>
    <definedName name="Z_CDE1D6F6_68DF_42F8_B01A_FF6465B24CCD_.wvu.PrintArea" localSheetId="5" hidden="1">'Прил №3 к ГП'!$A$1:$K$21</definedName>
    <definedName name="Z_CDE1D6F6_68DF_42F8_B01A_FF6465B24CCD_.wvu.PrintArea" localSheetId="8" hidden="1">'Приложение 2'!$A$1:$T$64</definedName>
    <definedName name="Z_CDE1D6F6_68DF_42F8_B01A_FF6465B24CCD_.wvu.PrintTitles" localSheetId="3" hidden="1">'Прил №1 к ГП'!$3:$4</definedName>
    <definedName name="Z_CDE1D6F6_68DF_42F8_B01A_FF6465B24CCD_.wvu.PrintTitles" localSheetId="4" hidden="1">'Прил №2 к ГП'!$3:$4</definedName>
    <definedName name="Z_CDE1D6F6_68DF_42F8_B01A_FF6465B24CCD_.wvu.PrintTitles" localSheetId="5" hidden="1">'Прил №3 к ГП'!$3:$4</definedName>
    <definedName name="Z_CDE1D6F6_68DF_42F8_B01A_FF6465B24CCD_.wvu.PrintTitles" localSheetId="8" hidden="1">'Приложение 2'!$3:$4</definedName>
    <definedName name="Z_CDE1D6F6_68DF_42F8_B01A_FF6465B24CCD_.wvu.Rows" localSheetId="7" hidden="1">'Мероприятия пп 1'!$16:$16,'Мероприятия пп 1'!$21:$21,'Мероприятия пп 1'!$26:$26,'Мероприятия пп 1'!$31:$31</definedName>
    <definedName name="Z_CDE1D6F6_68DF_42F8_B01A_FF6465B24CCD_.wvu.Rows" localSheetId="8" hidden="1">'Приложение 2'!#REF!,'Приложение 2'!#REF!</definedName>
    <definedName name="_xlnm.Print_Titles" localSheetId="3">'Прил №1 к ГП'!$3:$4</definedName>
    <definedName name="_xlnm.Print_Titles" localSheetId="0">'Прил №1 к Паспорту ГП'!$3:$5</definedName>
    <definedName name="_xlnm.Print_Titles" localSheetId="4">'Прил №2 к ГП'!$3:$4</definedName>
    <definedName name="_xlnm.Print_Titles" localSheetId="1">'Прил №2 к Паспорту ГП'!$3:$4</definedName>
    <definedName name="_xlnm.Print_Titles" localSheetId="5">'Прил №3 к ГП'!$3:$4</definedName>
    <definedName name="_xlnm.Print_Titles" localSheetId="2">'Прил №3 к Паспорту ГП'!$3:$5</definedName>
    <definedName name="_xlnm.Print_Titles" localSheetId="8">'Приложение 2'!$3:$4</definedName>
    <definedName name="_xlnm.Print_Area" localSheetId="7">'Мероприятия пп 1'!$A$1:$L$34</definedName>
    <definedName name="_xlnm.Print_Area" localSheetId="6">'Показатели пп 1'!$A$1:$J$12</definedName>
    <definedName name="_xlnm.Print_Area" localSheetId="3">'Прил №1 к ГП'!$A$1:$K$35</definedName>
    <definedName name="_xlnm.Print_Area" localSheetId="0">'Прил №1 к Паспорту ГП'!$A$1:$K$62</definedName>
    <definedName name="_xlnm.Print_Area" localSheetId="4">'Прил №2 к ГП'!$A$1:$G$47</definedName>
    <definedName name="_xlnm.Print_Area" localSheetId="1">'Прил №2 к Паспорту ГП'!$A$1:$Q$11</definedName>
    <definedName name="_xlnm.Print_Area" localSheetId="5">'Прил №3 к ГП'!$A$1:$K$21</definedName>
    <definedName name="_xlnm.Print_Area" localSheetId="2">'Прил №3 к Паспорту ГП'!$A$1:$I$165</definedName>
    <definedName name="_xlnm.Print_Area" localSheetId="8">'Приложение 2'!$A$1:$T$64</definedName>
  </definedNames>
  <calcPr fullCalcOnLoad="1" fullPrecision="0"/>
</workbook>
</file>

<file path=xl/comments1.xml><?xml version="1.0" encoding="utf-8"?>
<comments xmlns="http://schemas.openxmlformats.org/spreadsheetml/2006/main">
  <authors>
    <author>slotina</author>
  </authors>
  <commentList>
    <comment ref="B20" authorId="0">
      <text>
        <r>
          <rPr>
            <b/>
            <sz val="9"/>
            <rFont val="Tahoma"/>
            <family val="2"/>
          </rPr>
          <t>slotina:</t>
        </r>
        <r>
          <rPr>
            <sz val="9"/>
            <rFont val="Tahoma"/>
            <family val="2"/>
          </rPr>
          <t xml:space="preserve">
прогноз СЭР</t>
        </r>
      </text>
    </comment>
  </commentList>
</comments>
</file>

<file path=xl/sharedStrings.xml><?xml version="1.0" encoding="utf-8"?>
<sst xmlns="http://schemas.openxmlformats.org/spreadsheetml/2006/main" count="1033" uniqueCount="387">
  <si>
    <t>-</t>
  </si>
  <si>
    <t>Гос. стат. отчетность</t>
  </si>
  <si>
    <t>Ведомственная отчетность</t>
  </si>
  <si>
    <t xml:space="preserve"> </t>
  </si>
  <si>
    <t>%</t>
  </si>
  <si>
    <t>Цели, целевые показатели</t>
  </si>
  <si>
    <t>Единица измерения</t>
  </si>
  <si>
    <t>Итого по задаче 1</t>
  </si>
  <si>
    <t>Итого по задаче 2</t>
  </si>
  <si>
    <t>№ п/п</t>
  </si>
  <si>
    <t>Всего</t>
  </si>
  <si>
    <t>федеральный бюджет</t>
  </si>
  <si>
    <t>краевой бюджет</t>
  </si>
  <si>
    <t>в том числе:</t>
  </si>
  <si>
    <t>бюджеты муниципальных образований</t>
  </si>
  <si>
    <t>чел.</t>
  </si>
  <si>
    <t>Доля общеобразовательных учреждений (с числом обучающихся более 50), в которых действуют управляющие советы</t>
  </si>
  <si>
    <t>Итого:</t>
  </si>
  <si>
    <t>Вес показателя результативности</t>
  </si>
  <si>
    <t>Обеспечение социальных выплат по образовательным кредитам, привлеченным гражданами для оплаты обучения в государственных образовательных учреждениях высшего профессионального образования</t>
  </si>
  <si>
    <t>ед.</t>
  </si>
  <si>
    <t xml:space="preserve">Цели, задачи, мероприятия </t>
  </si>
  <si>
    <t>Доля оздоровленных детей школьного возраста</t>
  </si>
  <si>
    <t>Главный распорядитель: министерство строительства и архитектуры Красноярского края</t>
  </si>
  <si>
    <t xml:space="preserve">Остаток стоимости строительства в ценах  контракта </t>
  </si>
  <si>
    <t xml:space="preserve">Цели, задачи, показатели результатов </t>
  </si>
  <si>
    <t>Наименование объекта
 с  указанием  мощности и годов строительства</t>
  </si>
  <si>
    <t xml:space="preserve">федеральный бюджет </t>
  </si>
  <si>
    <t>2012 год</t>
  </si>
  <si>
    <t>2013 год</t>
  </si>
  <si>
    <t>разница:</t>
  </si>
  <si>
    <t>должно быть:</t>
  </si>
  <si>
    <t>Совершенствование территориально-отраслевой организации ресурсов системы профессионального образования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</si>
  <si>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</si>
  <si>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</si>
  <si>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</si>
  <si>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</si>
  <si>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</si>
  <si>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</si>
  <si>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</si>
  <si>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</si>
  <si>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</si>
  <si>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</si>
  <si>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</si>
  <si>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Выплата докторам наук, работающим в государственных образовательных учреждениях высшего профессионального образования, зарегистрированных на территории Красноярского края</t>
  </si>
  <si>
    <t>плановый период</t>
  </si>
  <si>
    <t>долгосрочный период</t>
  </si>
  <si>
    <t>школа на 115 учащихся в с. Покатеево, Абанский район (2014 г.)</t>
  </si>
  <si>
    <t>школа на 115 учащихся в с. Б.Иня, Минусинский район (2015 г.)</t>
  </si>
  <si>
    <t>школа на 784 учащихся в микрорайоне Северный в г. Канске (II очередь, 2012 г.)</t>
  </si>
  <si>
    <t>специальная общеобразовательная школа-интернат (для слепых и слабовидящих детей) в г. Красноярске (200 мест, 2015 г.)</t>
  </si>
  <si>
    <t>школа на 120 учащихся в д. Лакино Большемуртинского района (2014 г.)</t>
  </si>
  <si>
    <t>интернат на 250 мест в п. Носок Таймырского Долгано-Ненецкого муниципального района  (2015 г.)</t>
  </si>
  <si>
    <t>школа в с. Филимоново Канского района (2014 г.)</t>
  </si>
  <si>
    <t>средняя школа в с. Сухобузимское, Сухобузимский район (2011 г.)</t>
  </si>
  <si>
    <t>школа с. Усть-Яруль Ирбейского района (2013 г.)</t>
  </si>
  <si>
    <t>школа на 165 учащихся в с. Нижние Куряты Каратузского района (2015 г.)</t>
  </si>
  <si>
    <t xml:space="preserve">школа на 165 учащихся в с. Кордово, Курагинский район (2014 г.) </t>
  </si>
  <si>
    <t>начальная школа на 50 учащихся с детским садом на 30 мест в пос. Ирша Рыбинского района (2014 г.)</t>
  </si>
  <si>
    <t>плавательный бассейн СибГТУ</t>
  </si>
  <si>
    <t>футбольное поле при средней школе в с. Сухобузимское Сухобузимского района (2012 г.)</t>
  </si>
  <si>
    <t xml:space="preserve">Участие в финансировании строительства объектов высшего профессионального образования </t>
  </si>
  <si>
    <t>Заместитель министра образования и науки Красноярского края</t>
  </si>
  <si>
    <t>Г.Н. Сухоплюев</t>
  </si>
  <si>
    <t xml:space="preserve">Г.Н. Сухоплюев </t>
  </si>
  <si>
    <t>Объем капитальных вложений, тыс. рублей</t>
  </si>
  <si>
    <t>коррекционная общеобразовательная школа на 220 учащихся (проект повторного применения) (2017 г.)</t>
  </si>
  <si>
    <t>коррекционная общеобразовательная школа-интернат на 110 учащихся и 60 проживающих (проект повторного применения) (2017 г.)</t>
  </si>
  <si>
    <t>школа на 275 учащихся в п. Пинчуга Богучанского района (2015 г.)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</si>
  <si>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</si>
  <si>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</t>
  </si>
  <si>
    <t>школа на 115 учащихся в д. Петропавловка Курагинского района (2016 г.)</t>
  </si>
  <si>
    <t>Источник информации</t>
  </si>
  <si>
    <t>школа в п. Нижняя Пойма Нижнеингашского района (460 мест, 2012 г.)</t>
  </si>
  <si>
    <t>3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</si>
  <si>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организаций*</t>
  </si>
  <si>
    <t xml:space="preserve">* государственная (муниципальная) общеобразовательная организация считается соответствующей современным требованиям обучения, при условии наличия в ней 80% современных условий обучения. 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</si>
  <si>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</si>
  <si>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Доля выпускников государственных (муниципальных)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</t>
  </si>
  <si>
    <t xml:space="preserve">Доля государственных (муниципальных)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государственных (муниципальных) образовательных организаций, реализующих программы общего образования 
</t>
  </si>
  <si>
    <t xml:space="preserve">Доля государственных (муниципальных) образовательных организаций, реализующих программы общего образования, имеющих физкультурный зал, в общей численности государственных (муниципальных) образовательных организаций, реализующих программы общего образования 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</si>
  <si>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</si>
  <si>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</si>
  <si>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</si>
  <si>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</si>
  <si>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</si>
  <si>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</si>
  <si>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Удельный вес муниципальных образований Красноярского края,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дополнительного образования детей, не менее чем 80 %  муниципальных образований Красноярского края </t>
  </si>
  <si>
    <t>Число многофункциональных центров прикладных квалификаций, осуществляющих обучение на базе среднего (полного) общего образования в Красноярском крае</t>
  </si>
  <si>
    <t>Удельный вес воспитанников дошкольных образовательных организаций, расположенных на территории Красноярского края,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Красноярского края</t>
  </si>
  <si>
    <t xml:space="preserve">Удельный вес муниципальных образований Красноярского края, 
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(не менее чем в 80 % дошкольных организаций)
</t>
  </si>
  <si>
    <t>Удельный вес численности детей дошкольного возраста, посещающих негосударственные организации дошкольного образования, расположенных на территории Красноярского края, предоставляющих услуги дошкольного образования, в общей численности детей, посещающих образовательные организации дошкольного образования, расположенные на территории Красноярского края</t>
  </si>
  <si>
    <t xml:space="preserve">Отношение среднего балла ЕГЭ (в расчете на 1 предмет) в 10 % школ Красноярского края с лучшими результатами ЕГЭ к среднему баллу ЕГЭ (в расчете на 1 предмет) в 10 % школ Красноярского края с худшими результатами ЕГЭ
</t>
  </si>
  <si>
    <t xml:space="preserve">Удельный вес численности учителей 
в возрасте до 30 лет в общей численности учителей общеобразовательных организаций, расположенных на территории Красноярского края
</t>
  </si>
  <si>
    <t>Удельный вес муниципальных образований Красноярского края,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подведомственных государственных (муниципальных) организаций общего образования, расположенных на территории Красноярского края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</si>
  <si>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Красноярского края (с учетом групп кратковременного пребывания)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</si>
  <si>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</si>
  <si>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Удельный вес численности выпускников образовательных организаций профессионального образования Красноярского края очной формы обучения, трудоустроившихся в течение одного года после окончания обучения по полученной специальности (профессии), в общей их численности</t>
  </si>
  <si>
    <t>под ФЦПРО (Шуранова)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</si>
  <si>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</si>
  <si>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быстровозводимая крытая спортивная площадка, Канский район, п. Красный Маяк (2013 г.)</t>
  </si>
  <si>
    <t>школа на 115 учащихся в с. Новомитрополька Тюхтетского района (2016 г.)</t>
  </si>
  <si>
    <t>школа на 115 учащихся в с. Майское Енисейского района (2017 г.)</t>
  </si>
  <si>
    <t>школа на 165 учащихся в с. Жуковка Козульского района (2017 г.)</t>
  </si>
  <si>
    <t>школа на 115 учащихся в с. Разъезжее Ермаковского района (2017 г.)</t>
  </si>
  <si>
    <t>школа на 50 учащихся с детским садом на 30 мест в с. Тюхтяты Курагинского района (2016 г.)</t>
  </si>
  <si>
    <t>2023 год</t>
  </si>
  <si>
    <t>Приложение № 1 
к Паспорту  государственной программы «Развитие образования Красноярского края на 2014-2016 годы»</t>
  </si>
  <si>
    <t>Статус</t>
  </si>
  <si>
    <t>Наименование государственной программы, подпрограммы государственной программы</t>
  </si>
  <si>
    <t>юридические лица</t>
  </si>
  <si>
    <t>Государственная программа</t>
  </si>
  <si>
    <t>Оценка расходов 
(тыс. руб.), годы</t>
  </si>
  <si>
    <t>Наименование услуги и ее содержание:</t>
  </si>
  <si>
    <t>Показатель объема услуги:</t>
  </si>
  <si>
    <t>мероприятие 1.1</t>
  </si>
  <si>
    <t>мероприятие 1.2</t>
  </si>
  <si>
    <t>мероприятие 2.1</t>
  </si>
  <si>
    <t>мероприятие 2.2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</si>
  <si>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</si>
  <si>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</si>
  <si>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</si>
  <si>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</si>
  <si>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</si>
  <si>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</si>
  <si>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</si>
  <si>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</si>
  <si>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Расходы (тыс. руб.), годы</t>
  </si>
  <si>
    <t>Итого на период</t>
  </si>
  <si>
    <t>«Развитие образования 
Красноярского края на 2014-2016 годы»</t>
  </si>
  <si>
    <t>всего расходное обязательство по программе</t>
  </si>
  <si>
    <t>Х</t>
  </si>
  <si>
    <t>в том числе по ГРБС:</t>
  </si>
  <si>
    <t>Подпрограмма 1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</si>
  <si>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</si>
  <si>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</si>
  <si>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</si>
  <si>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Подпрограмма 2</t>
  </si>
  <si>
    <t>Подпрограмма 3</t>
  </si>
  <si>
    <t>Подпрограмма 4</t>
  </si>
  <si>
    <t xml:space="preserve">Подпрограмма 1 </t>
  </si>
  <si>
    <t xml:space="preserve">Подпрограмма 2 </t>
  </si>
  <si>
    <t>«Развитие образования Красноярского края 
на 2014-2016 годы»</t>
  </si>
  <si>
    <t>«Развитие профессионального образования»</t>
  </si>
  <si>
    <t>«Развитие кадрового потенциала отрасли»</t>
  </si>
  <si>
    <t>«Господдержка детей сирот, расширение практики применения семейных форм воспитания»</t>
  </si>
  <si>
    <t>Министерство образования и науки Красноярского края</t>
  </si>
  <si>
    <t>075</t>
  </si>
  <si>
    <t>Министерство строительства и архитектуры Красноярского края</t>
  </si>
  <si>
    <t>130</t>
  </si>
  <si>
    <t xml:space="preserve">Министерство социальной политики Красноярского края         
</t>
  </si>
  <si>
    <t>10 03</t>
  </si>
  <si>
    <t>Министерство спорта, туризма и молодежной политики Красноярского края</t>
  </si>
  <si>
    <t>056</t>
  </si>
  <si>
    <t>07 04</t>
  </si>
  <si>
    <t>530</t>
  </si>
  <si>
    <t>244</t>
  </si>
  <si>
    <t>Министерство культуры Красноярского края</t>
  </si>
  <si>
    <t>621</t>
  </si>
  <si>
    <t>313</t>
  </si>
  <si>
    <t>Приложение № 1 
к Паспорту  подпрограммы 1 «Развитие профессионального образования»</t>
  </si>
  <si>
    <t>Приложение 2
к паспорту подпрограммы 1 «Развитие профессионального образования»</t>
  </si>
  <si>
    <t>612</t>
  </si>
  <si>
    <t>622</t>
  </si>
  <si>
    <t>07 06</t>
  </si>
  <si>
    <t>«Развитие дошкольного, общего и дополнительного образования детей»</t>
  </si>
  <si>
    <t>611</t>
  </si>
  <si>
    <t>0214270</t>
  </si>
  <si>
    <t>08 01</t>
  </si>
  <si>
    <t xml:space="preserve">Служба по контролю в области образования Красноярского края </t>
  </si>
  <si>
    <t>028</t>
  </si>
  <si>
    <t>Подпрограмма 3 «Развитие кадрового потенциала отрасли»</t>
  </si>
  <si>
    <t>Подпрограмма 4 «Господдержка детей сирот, расширение практики применения семейных форм воспитания»</t>
  </si>
  <si>
    <t>Подпрограмма 1 «Развитие профессионального образования»</t>
  </si>
  <si>
    <t>Подпрограмма 5</t>
  </si>
  <si>
    <t>Цель: 1.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</si>
  <si>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Цель: повышение качества подготовки кадров и обеспечение доступности профессионального образования для различных категорий граждан, обеспечивающие текущие и перспективные потребности социально-экономического развития края</t>
  </si>
  <si>
    <t>балл</t>
  </si>
  <si>
    <t>Количество проведенных в соответствии с законодательством процедур проверок</t>
  </si>
  <si>
    <t>министерство финансов Красноярского края</t>
  </si>
  <si>
    <t>служба по контролю в области образования Красноярского края</t>
  </si>
  <si>
    <t>1.1.1</t>
  </si>
  <si>
    <t>1.1.2</t>
  </si>
  <si>
    <t>1.1.3</t>
  </si>
  <si>
    <t>1.1.4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</si>
  <si>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</si>
  <si>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</si>
  <si>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</si>
  <si>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</si>
  <si>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</si>
  <si>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</si>
  <si>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</si>
  <si>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</si>
  <si>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</si>
  <si>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</si>
  <si>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</si>
  <si>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</si>
  <si>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</si>
  <si>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</si>
  <si>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</si>
  <si>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</si>
  <si>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2.5.1</t>
  </si>
  <si>
    <t>3.1.1</t>
  </si>
  <si>
    <t>4.1.1</t>
  </si>
  <si>
    <t>4.1.2</t>
  </si>
  <si>
    <t>4.1.3</t>
  </si>
  <si>
    <t>4.1.4</t>
  </si>
  <si>
    <t>2.3.2</t>
  </si>
  <si>
    <t>0210101</t>
  </si>
  <si>
    <t>По годам до ввода объекта</t>
  </si>
  <si>
    <t>Подпрограмма 1. «Развитие профессионального образования»</t>
  </si>
  <si>
    <t>Подпрограмма 2. «Развитие дошкольного, общего и дополнительного образования детей»</t>
  </si>
  <si>
    <t>Подпрограмма 3. «Развитие кадрового потенциала отрасли»</t>
  </si>
  <si>
    <t>Подпрограмма 4. «Господдержка детей сирот, расширение практики применения семейных форм воспитания»</t>
  </si>
  <si>
    <t>Перечень целевых показателей и показателей результативности программы с расшифровкой плановых значений по годам реализации</t>
  </si>
  <si>
    <t>Значение целевых показателей на долгосрочный период</t>
  </si>
  <si>
    <t>Приложение № 2
к паспорту государственной программы 
«Развитие образования Красноярского края на 2014-2016 годы»</t>
  </si>
  <si>
    <t>Информация о распределении планируемых расходов по отдельным мероприятиям программ, подпрограммам государственной программы</t>
  </si>
  <si>
    <t>Перечень объектов капитального строительства государственной собственности Красноярского края
 (за счет всех источников финансирования)</t>
  </si>
  <si>
    <t>внебюджетные источники</t>
  </si>
  <si>
    <t>Информация о ресурсном обеспечении и прогнозной оценке расходов на реализацию целей государственной программы 
с учетом источников финансирования, в том числе средств федерального бюджета и бюджетов муниципальных образований Красноярского края</t>
  </si>
  <si>
    <t>Ответственный исполнитель, соисполнители</t>
  </si>
  <si>
    <t xml:space="preserve">Прогноз сводных показателей государственных заданий </t>
  </si>
  <si>
    <t>Значение показателя объема услуги (работы)</t>
  </si>
  <si>
    <t>Наименование услуги, показателя объема услуги (работы)</t>
  </si>
  <si>
    <t>Расходы краевого бюджета на оказание (выполнение) государственной услуги (работы), тыс. руб.</t>
  </si>
  <si>
    <t>Перечень целевых индикаторов подпрограммы</t>
  </si>
  <si>
    <t xml:space="preserve">Перечень мероприятий подпрограммы </t>
  </si>
  <si>
    <t>Цель, целевые индикаторы</t>
  </si>
  <si>
    <t>5.1.1</t>
  </si>
  <si>
    <t>Количество центров профессионального образования</t>
  </si>
  <si>
    <t>Количество учреждений, здания которых приспособлены для обучения инвалидов и лиц с ограниченными возможностями здоровья</t>
  </si>
  <si>
    <t>Приведение в соответствие требованиям действующего санитарно-эпидемиологического законодательства, пожарной безопасности комнаты бытового назначения санитарно-гигиенических комнат в общежитиях учреждений профессионального образования</t>
  </si>
  <si>
    <t>Обеспечение доступности зданий и сооружений образовательных учреждений профессионального образования для лиц с ограниченными возможностями здоровья</t>
  </si>
  <si>
    <t>1.1.7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</si>
  <si>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</si>
  <si>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2</t>
  </si>
  <si>
    <t>4</t>
  </si>
  <si>
    <t>5</t>
  </si>
  <si>
    <t>1.2.1</t>
  </si>
  <si>
    <t>1.2.2</t>
  </si>
  <si>
    <t>В 4 учреждениях профессионального образования обеспечена доступность зданий  для лиц с ограниченными возможностями здоровья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</si>
  <si>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</si>
  <si>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«Обеспечение реализации государственной программы и прочие мероприятия»</t>
  </si>
  <si>
    <t>Подпрограмма 5. «Обеспечение реализации государственной программы и прочие мероприятия»</t>
  </si>
  <si>
    <t>1.1.8</t>
  </si>
  <si>
    <t>0210481</t>
  </si>
  <si>
    <t>340</t>
  </si>
  <si>
    <t>28 человек ежегодно будут получать краевую именную стипендию</t>
  </si>
  <si>
    <t>38 человек ежегодно будут получать краевую именную стипендию</t>
  </si>
  <si>
    <t>14 860 человек ежегодно будут получать социальную стипендию</t>
  </si>
  <si>
    <t>1.2.3</t>
  </si>
  <si>
    <t>5 человек получат социальные выплаты по образовательным кредитам ежегодно</t>
  </si>
  <si>
    <t>Получат услуги среднего профессионального образования:
в 2014 году - 41 740 человек
в 2015 году - 43 267 человек
в 2016 году - 43 691 человек</t>
  </si>
  <si>
    <t>92 человека получат выплаты ежегодно</t>
  </si>
  <si>
    <t xml:space="preserve">Обеспечение мер социальной поддержки учащихся и студентов из малообеспеченных семей в соответствии с Законом края  «О социальной поддержке граждан, проживающих в Таймырском Долгано-Ненецком муниципальном районе Красноярского края» </t>
  </si>
  <si>
    <t>261 человек получат меры социальной поддержки</t>
  </si>
  <si>
    <t>Проведено 51 мероприятие с численностью участников 10 403 ежегодно</t>
  </si>
  <si>
    <t>Проведено 9 мероприятий с численностью участников 3 894 ежегодно</t>
  </si>
  <si>
    <t xml:space="preserve">Оказана поддержка строительсва объекта "Общественный центр Сибирского федерального  университета" </t>
  </si>
  <si>
    <t xml:space="preserve">Создано 7 центров профессионального образования , ориентированных на потребности ведущих предприятий края </t>
  </si>
  <si>
    <t xml:space="preserve">В 9 общежитиях комнаты бытового назначения соответствуют требованиям действующего санитарно-эпидемиологического законодательства, пожарной безопасности </t>
  </si>
  <si>
    <t>Заместитель министра образования и науки 
Красноярского края</t>
  </si>
  <si>
    <t>Приложение № 3
к паспорту государственной программы 
«Развитие образования 
Красноярского края на 2014-2016 годы»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</si>
  <si>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</si>
  <si>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>Приложение № 1
к государственной программе 
«Развитие образования 
Красноярского края на 2014-2016 годы»</t>
  </si>
  <si>
    <t>Приложение № 2
к государственной программе 
«Развитие образования Красноярского края на 2014-2016 годы»</t>
  </si>
  <si>
    <t>Приложение № 3
к государственной программе 
«Развитие образования Красноярского края на 2014-2016 годы»</t>
  </si>
  <si>
    <t>без выделения доставки!!!!</t>
  </si>
  <si>
    <t>Проведение мероприятий, направленных на повышение профессионального мастерства</t>
  </si>
  <si>
    <t>Проведение меропрятий, направленных на развитие социальной активности, творческого потенциала, привлечение к здоровому образу жизни</t>
  </si>
  <si>
    <t>Предоставление краевых именных стипендии учащимся и студентам образовательных учреждений начального и среднего профессионального образования, расположенных на территории Красноярского края</t>
  </si>
  <si>
    <t>Предоставление краевых именных стипендий студентам образовательных учреждений высшего профессионального образования, расположенных на территории Красноярского края</t>
  </si>
  <si>
    <t>1.1.5</t>
  </si>
  <si>
    <t>1.1.6</t>
  </si>
  <si>
    <t>1.1.9</t>
  </si>
  <si>
    <t>1.1.10</t>
  </si>
  <si>
    <t>1.1.11</t>
  </si>
  <si>
    <t>1.2.4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</si>
  <si>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государственная поддержка детей-сирот, детей, оставшихся без попечения родителей, отдых и оздоровление детей в летний период</t>
  </si>
  <si>
    <t>Задача 1. Обеспечение доступности профессионального образования для различных категорий граждан, повышение качества подготовки кадров, обеспечивающих текущие и перспективные потребности социально-экономического развития края</t>
  </si>
  <si>
    <t>Задача 2.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отдыха, оздоровления детей в летний период</t>
  </si>
  <si>
    <t xml:space="preserve">Обеспечить безопасный, качественный отдых и оздоровление детей в летний период </t>
  </si>
  <si>
    <t>Задача 3. Формирование кадрового ресурса отрасли, обеспечивающего необходимое качество образования детей и молодежи, соответствующее потребностям граждан</t>
  </si>
  <si>
    <t>Задача 4.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</si>
  <si>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Подпрограмма 5 «Обеспечение реализации государственной программы и прочие мероприятия в области образования»</t>
  </si>
  <si>
    <t>Задача 5. Создание условий для эффективного управления отраслью</t>
  </si>
  <si>
    <r>
      <t xml:space="preserve">Своевременное доведение Главным распорядителем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</rPr>
      <t>(министерство образования и науки Красноярского края)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</si>
  <si>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</si>
  <si>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Своевременность  утверждения государственных заданий  подведомственным Главному распорядителю учреждениям на текущий финансовый год и плановый период в срок, установленный абзацем третьим пункта 3 Порядка и условий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03.02.2011 N 57-п </t>
    </r>
    <r>
      <rPr>
        <i/>
        <sz val="12"/>
        <rFont val="Times New Roman"/>
        <family val="1"/>
      </rPr>
      <t xml:space="preserve">(министерство образования и науки Красноярского края)
</t>
    </r>
    <r>
      <rPr>
        <sz val="12"/>
        <rFont val="Times New Roman"/>
        <family val="1"/>
      </rPr>
      <t xml:space="preserve">
</t>
    </r>
  </si>
  <si>
    <r>
      <t xml:space="preserve">Своевременность представления уточненного фрагмента реестра расходных обязательств Главного распорядителя </t>
    </r>
    <r>
      <rPr>
        <i/>
        <sz val="12"/>
        <rFont val="Times New Roman"/>
        <family val="1"/>
      </rPr>
      <t>(служба по контролю в области образования Красноярского края)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</si>
  <si>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Главному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(министерство образования и науки Красноярского края)</t>
    </r>
  </si>
  <si>
    <r>
      <t xml:space="preserve">Соблюдение сроков предоставления годовой бюджетной отчетности </t>
    </r>
    <r>
      <rPr>
        <i/>
        <sz val="12"/>
        <rFont val="Times New Roman"/>
        <family val="1"/>
      </rPr>
      <t xml:space="preserve">(служба по контролю в области образования Красноярского края)
</t>
    </r>
  </si>
  <si>
    <t>5.1.2.</t>
  </si>
  <si>
    <t>5.1.3.</t>
  </si>
  <si>
    <t>5.1.4.</t>
  </si>
  <si>
    <t>5.1.5.</t>
  </si>
  <si>
    <t>5.1.6.</t>
  </si>
  <si>
    <t>5.1.7.</t>
  </si>
  <si>
    <t xml:space="preserve">Подпрограмма 2 «Развитие дошкольного, общего и дополнительного образования детей» </t>
  </si>
  <si>
    <t>Задача № 1.  Создать условия для получения качественного среднего профессионального образования населением Красноярского  края, обеспечить его доступность для различных категорий граждан</t>
  </si>
  <si>
    <t>Задача № 2.Обеспечить поддержку научно-педагогических кадров, талантливой молодежи в высших учебных заведениях</t>
  </si>
  <si>
    <t xml:space="preserve">Обеспечить доступность дошкольного образования, соответствующего единому стандарту качества дошкольного образования
</t>
  </si>
  <si>
    <t>Обеспечить доступность дошкольного образования, соответствующего единому стандарту качества дошкольного образования</t>
  </si>
  <si>
    <t xml:space="preserve">Обеспечить поступательное развитие краевой системы дополнительного образования, в том числе  за счет разработки и реализации современных образовательных программ, дистанционных и сетевых форм их реализации
</t>
  </si>
  <si>
    <t>Содействовать выявлению и поддержке одаренных детей</t>
  </si>
  <si>
    <t>Цель: создание условий для эффективного управления отраслью</t>
  </si>
  <si>
    <t>Обеспечение деятельности (оказание услуг) подведомственных учреждений</t>
  </si>
  <si>
    <t>0210061</t>
  </si>
  <si>
    <t>0211551</t>
  </si>
  <si>
    <t>Социальные стипендии, назначаемые лицам, нуждающимся в социальной поддержке (Закон края от 3 декабря 2004 года № 12-2674 «Об образовании»)</t>
  </si>
  <si>
    <t>0211553</t>
  </si>
  <si>
    <t>0211554</t>
  </si>
  <si>
    <t>0211555</t>
  </si>
  <si>
    <t>Оплата проезда к месту жительства и обратно к месту учебы учащимся и студентам из малообеспеченных семей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</si>
  <si>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0210527</t>
  </si>
  <si>
    <t>Выплата материальной помощи учащимся и студентам из малообеспеченных семей для оплаты питания и проживания, обучающимся в учреждениях начального, среднего и высшего профессионального образования, находящихся за пределами муниципального района (в соответствии с Законом края от 18 декабря 2008 года №7-2660 «О социальной поддержке граждан, проживающих в Таймырском Долгано-Ненецком муниципальном районе Красноярского края»)</t>
  </si>
  <si>
    <t>0210528</t>
  </si>
  <si>
    <t>0211556</t>
  </si>
  <si>
    <t>0211557</t>
  </si>
  <si>
    <t>0211568</t>
  </si>
  <si>
    <t>0211561</t>
  </si>
  <si>
    <t>0211562</t>
  </si>
  <si>
    <t>0211559</t>
  </si>
  <si>
    <t>Проведение мероприятия по награждению студентов образовательных учреждений высшего профессионального образования краевыми именными стипендиями</t>
  </si>
  <si>
    <t>Приложение 2 
к паспорту подпрограммы 4 «Обеспечение реализации муниципальной программы и прочие мероприятия в области образования»</t>
  </si>
  <si>
    <t>Руководство и управление в сфере установленных функций органов местного самоуправления</t>
  </si>
  <si>
    <t>отдел образования администрации города Дивногорска</t>
  </si>
  <si>
    <t>РБС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</si>
  <si>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труда и мер социальной защиты и поддержки, повышение качества межведомственного взаимодействия </t>
  </si>
  <si>
    <t>Задача 2 Обеспечить реализацию мероприятий, направленных на развитие семейных форм воспитания детей-сирот и детей, оставшихся без попечения родителей</t>
  </si>
  <si>
    <t>Обеспечение деятельности специалистов по опеке и попечительству в отношении несовершеннолетних</t>
  </si>
  <si>
    <t>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</si>
  <si>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Функционируют  БД системы дошкольного, общего и дополнительного образовния, БД детей-сирот, сайт системы образования города</t>
  </si>
  <si>
    <t>Задача 1 Организация деятельности отдела образования,  учреждений, обеспечивающих деятельность образовательных учреждений, направленной на эффективное управление отраслью</t>
  </si>
  <si>
    <t xml:space="preserve">МСКУ "МЦБ"               </t>
  </si>
  <si>
    <t>отдел образования администрации города Дивногорска (опека и попечительство)</t>
  </si>
  <si>
    <t>администрация города Дивногорска (опека и попечительство)</t>
  </si>
  <si>
    <t>975</t>
  </si>
  <si>
    <t>0709</t>
  </si>
  <si>
    <t>976</t>
  </si>
  <si>
    <t>Обеспечение деятельности (оказание услуг) подведомственных учреждений (ГИМЦ)</t>
  </si>
  <si>
    <t>906</t>
  </si>
  <si>
    <t>1004</t>
  </si>
  <si>
    <t xml:space="preserve">Мероприятия по развитию и поддержке информационных баз данных системы образования </t>
  </si>
  <si>
    <t>4.2.1</t>
  </si>
  <si>
    <t>4.2.2</t>
  </si>
  <si>
    <t xml:space="preserve">Обеспечение деятельности (оказание услуг) подведомственных учреждений </t>
  </si>
  <si>
    <t>410</t>
  </si>
  <si>
    <t>0148081</t>
  </si>
  <si>
    <t>Всего по подпрограмме, в том числе:</t>
  </si>
  <si>
    <t>местный бюджет</t>
  </si>
  <si>
    <t>Начальник отдела образования администрации города Дивногорска</t>
  </si>
  <si>
    <t>Г.В.Кабацура</t>
  </si>
  <si>
    <t>0140050820</t>
  </si>
  <si>
    <t>0140075520</t>
  </si>
  <si>
    <t>0140080220</t>
  </si>
  <si>
    <t>0140080710</t>
  </si>
  <si>
    <t>0140080910</t>
  </si>
  <si>
    <t>0140080210</t>
  </si>
  <si>
    <t>0140010450</t>
  </si>
  <si>
    <t>Приобретены жилые помещения для 25 детей-сирот и детей, оставшихся без попечения родителей</t>
  </si>
  <si>
    <t xml:space="preserve">отдел образования администрации города Дивногорска (МКУ ГИМЦ)- </t>
  </si>
  <si>
    <r>
      <t xml:space="preserve">МКУ ГИМЦ </t>
    </r>
  </si>
  <si>
    <t>Обеспечено услугами по юридическому и методическому сопровождению 21 образовательное учреждение.   Ежегодно 250 педагогов повышают квалификацию, проведены 20 мероприятий с численностью участников 1600 человек, функционируют не менее 15 различных форм педагогических объединений; обеспечение мониторинга качества образования, а также проведение государственной итоговой аттестации выпускников общеобразовательных учреждений в установленные сроки</t>
  </si>
  <si>
    <t>014001047К</t>
  </si>
  <si>
    <t>244, 850</t>
  </si>
  <si>
    <t>0140010400</t>
  </si>
  <si>
    <t>0140010390</t>
  </si>
  <si>
    <t>4.1.5</t>
  </si>
  <si>
    <t>Обеспечение деятельности (оказание услуг) подведомственных учреждений (ЦТО)</t>
  </si>
  <si>
    <t>МКУ ЦТО</t>
  </si>
  <si>
    <t>014001038А</t>
  </si>
  <si>
    <t>0140010370</t>
  </si>
  <si>
    <t>01400R0820, 0140075870</t>
  </si>
  <si>
    <t>014001047В, 014001038V</t>
  </si>
  <si>
    <t>014001047О, 014001038А</t>
  </si>
  <si>
    <t>0140010230, 0140010490</t>
  </si>
  <si>
    <t>014001036U</t>
  </si>
  <si>
    <t>014001036W</t>
  </si>
  <si>
    <t>014001036Z</t>
  </si>
  <si>
    <t>0140010350</t>
  </si>
  <si>
    <t>014001035W</t>
  </si>
  <si>
    <t>0140075870</t>
  </si>
  <si>
    <t>Обеспечить деятельность 3 специалистов по вопросам опеки и попечительства по исполнению государственных полномочий по организации и осуществлению деятельности по опеке и попечительству.</t>
  </si>
  <si>
    <t>Обеспечено бухгалтерское обслуживание 34 учреждений;</t>
  </si>
  <si>
    <t>0140080030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</si>
</sst>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  <numFmt numFmtId="189" formatCode="#,##0.00_ ;\-#,##0.00\ "/>
    <numFmt numFmtId="190" formatCode="#,##0.00_р_.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,##0.0000_р_._-;\-* #,##0.0000_р_._-;_-* &quot;-&quot;??_р_._-;_-@_-"/>
    <numFmt numFmtId="197" formatCode="_-* #,##0_р_._-;\-* #,##0_р_._-;_-* &quot;-&quot;??_р_._-;_-@_-"/>
    <numFmt numFmtId="198" formatCode="#,##0.000"/>
    <numFmt numFmtId="199" formatCode="_-* #,##0.000_р_._-;\-* #,##0.000_р_._-;_-* &quot;-&quot;???_р_._-;_-@_-"/>
    <numFmt numFmtId="200" formatCode="_-* #,##0.0000_р_._-;\-* #,##0.0000_р_._-;_-* &quot;-&quot;????_р_._-;_-@_-"/>
    <numFmt numFmtId="201" formatCode="_-* #,##0.000_р_._-;\-* #,##0.000_р_._-;_-* &quot;-&quot;????_р_._-;_-@_-"/>
    <numFmt numFmtId="202" formatCode="_-* #,##0.00_р_._-;\-* #,##0.00_р_._-;_-* &quot;-&quot;????_р_._-;_-@_-"/>
    <numFmt numFmtId="203" formatCode="_-* #,##0.00_р_._-;\-* #,##0.00_р_._-;_-* &quot;-&quot;?_р_._-;_-@_-"/>
    <numFmt numFmtId="204" formatCode="000000"/>
    <numFmt numFmtId="205" formatCode="0.0;[Red]0.0"/>
    <numFmt numFmtId="206" formatCode="0.00;[Red]0.00"/>
    <numFmt numFmtId="207" formatCode="0.0%"/>
    <numFmt numFmtId="208" formatCode="[$-FC19]d\ mmmm\ yyyy\ &quot;г.&quot;"/>
    <numFmt numFmtId="209" formatCode="0.0E+00"/>
    <numFmt numFmtId="210" formatCode="#,##0.0_ ;\-#,##0.0\ "/>
    <numFmt numFmtId="211" formatCode="_-* #,##0.000_р_._-;\-* #,##0.000_р_._-;_-* &quot;-&quot;?_р_._-;_-@_-"/>
    <numFmt numFmtId="212" formatCode="_-* #,##0.0000_р_._-;\-* #,##0.0000_р_._-;_-* &quot;-&quot;?_р_._-;_-@_-"/>
    <numFmt numFmtId="213" formatCode="_-* #,##0.00000_р_._-;\-* #,##0.00000_р_._-;_-* &quot;-&quot;?_р_._-;_-@_-"/>
    <numFmt numFmtId="214" formatCode="#,##0.0_р_."/>
    <numFmt numFmtId="215" formatCode="#,##0.0;[Red]#,##0.0"/>
    <numFmt numFmtId="216" formatCode="_-* #,##0.0&quot;р.&quot;_-;\-* #,##0.0&quot;р.&quot;_-;_-* &quot;-&quot;?&quot;р.&quot;_-;_-@_-"/>
    <numFmt numFmtId="217" formatCode="_-* #,##0_р_._-;\-* #,##0_р_._-;_-* &quot;-&quot;?_р_._-;_-@_-"/>
    <numFmt numFmtId="218" formatCode="#,##0_ ;\-#,##0\ "/>
    <numFmt numFmtId="219" formatCode="#,##0.000_ ;\-#,##0.000\ "/>
    <numFmt numFmtId="220" formatCode="_-* #,##0.0\ _₽_-;\-* #,##0.0\ _₽_-;_-* &quot;-&quot;?\ _₽_-;_-@_-"/>
    <numFmt numFmtId="221" formatCode="_-* #,##0.0\ _р_._-;\-* #,##0.0\ _р_._-;_-* &quot;-&quot;?\ _р_._-;_-@_-"/>
  </numFmts>
  <fonts count="7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6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Arial Cyr"/>
      <family val="0"/>
    </font>
    <font>
      <sz val="16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7030A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0"/>
      <name val="Arial Cyr"/>
      <family val="0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>
      <alignment/>
      <protection/>
    </xf>
    <xf numFmtId="0" fontId="62" fillId="0" borderId="10" xfId="0" applyFont="1" applyFill="1" applyBorder="1" applyAlignment="1">
      <alignment horizontal="left" vertical="top" wrapText="1" indent="2"/>
    </xf>
    <xf numFmtId="0" fontId="62" fillId="0" borderId="10" xfId="0" applyFont="1" applyFill="1" applyBorder="1" applyAlignment="1">
      <alignment horizontal="left" vertical="top" wrapText="1" indent="1"/>
    </xf>
    <xf numFmtId="0" fontId="62" fillId="0" borderId="10" xfId="0" applyFont="1" applyFill="1" applyBorder="1" applyAlignment="1">
      <alignment horizontal="left" vertical="top" wrapText="1" indent="3"/>
    </xf>
    <xf numFmtId="0" fontId="62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8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left"/>
      <protection/>
    </xf>
    <xf numFmtId="0" fontId="6" fillId="0" borderId="0" xfId="56" applyFont="1" applyFill="1">
      <alignment/>
      <protection/>
    </xf>
    <xf numFmtId="182" fontId="4" fillId="0" borderId="0" xfId="56" applyNumberFormat="1" applyFont="1" applyFill="1" applyAlignment="1">
      <alignment/>
      <protection/>
    </xf>
    <xf numFmtId="0" fontId="4" fillId="0" borderId="0" xfId="0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10" xfId="65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62" fillId="0" borderId="0" xfId="0" applyFont="1" applyFill="1" applyBorder="1" applyAlignment="1">
      <alignment horizontal="right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 vertical="top" wrapText="1"/>
      <protection/>
    </xf>
    <xf numFmtId="0" fontId="5" fillId="0" borderId="10" xfId="56" applyFont="1" applyFill="1" applyBorder="1" applyAlignment="1">
      <alignment horizontal="left" vertical="top" wrapText="1"/>
      <protection/>
    </xf>
    <xf numFmtId="182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63" fillId="0" borderId="10" xfId="56" applyFont="1" applyFill="1" applyBorder="1" applyAlignment="1">
      <alignment horizontal="left" vertical="top" wrapText="1"/>
      <protection/>
    </xf>
    <xf numFmtId="182" fontId="4" fillId="33" borderId="1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Border="1">
      <alignment/>
      <protection/>
    </xf>
    <xf numFmtId="0" fontId="5" fillId="0" borderId="10" xfId="56" applyFont="1" applyFill="1" applyBorder="1" applyAlignment="1">
      <alignment horizontal="center" vertical="top" wrapText="1"/>
      <protection/>
    </xf>
    <xf numFmtId="182" fontId="5" fillId="0" borderId="10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>
      <alignment/>
      <protection/>
    </xf>
    <xf numFmtId="0" fontId="4" fillId="0" borderId="0" xfId="56" applyFont="1" applyFill="1" applyBorder="1" applyAlignment="1">
      <alignment horizontal="center" vertical="top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182" fontId="64" fillId="0" borderId="0" xfId="0" applyNumberFormat="1" applyFont="1" applyFill="1" applyBorder="1" applyAlignment="1">
      <alignment horizontal="right" vertical="center"/>
    </xf>
    <xf numFmtId="182" fontId="4" fillId="0" borderId="0" xfId="56" applyNumberFormat="1" applyFont="1" applyFill="1" applyBorder="1" applyAlignment="1">
      <alignment horizontal="center" vertical="center" wrapText="1"/>
      <protection/>
    </xf>
    <xf numFmtId="182" fontId="6" fillId="0" borderId="0" xfId="56" applyNumberFormat="1" applyFont="1" applyFill="1" applyAlignment="1">
      <alignment vertical="center"/>
      <protection/>
    </xf>
    <xf numFmtId="0" fontId="4" fillId="0" borderId="0" xfId="56" applyFont="1" applyFill="1" applyBorder="1" applyAlignment="1">
      <alignment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87" fontId="4" fillId="0" borderId="10" xfId="53" applyNumberFormat="1" applyFont="1" applyFill="1" applyBorder="1" applyAlignment="1">
      <alignment horizontal="center" vertical="center" wrapText="1"/>
      <protection/>
    </xf>
    <xf numFmtId="187" fontId="4" fillId="0" borderId="10" xfId="0" applyNumberFormat="1" applyFont="1" applyFill="1" applyBorder="1" applyAlignment="1">
      <alignment horizontal="center" vertical="center"/>
    </xf>
    <xf numFmtId="0" fontId="62" fillId="0" borderId="10" xfId="53" applyFont="1" applyFill="1" applyBorder="1" applyAlignment="1">
      <alignment horizontal="center" vertical="center" wrapText="1"/>
      <protection/>
    </xf>
    <xf numFmtId="0" fontId="65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53" applyFont="1" applyFill="1" applyBorder="1" applyAlignment="1">
      <alignment horizontal="left" vertical="center" wrapText="1" inden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4" xfId="53" applyNumberFormat="1" applyFont="1" applyFill="1" applyBorder="1" applyAlignment="1">
      <alignment horizontal="center" vertical="center" wrapText="1"/>
      <protection/>
    </xf>
    <xf numFmtId="187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6" fillId="0" borderId="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 wrapText="1"/>
      <protection/>
    </xf>
    <xf numFmtId="182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15" xfId="53" applyNumberFormat="1" applyFont="1" applyFill="1" applyBorder="1" applyAlignment="1">
      <alignment horizontal="left" vertical="center"/>
      <protection/>
    </xf>
    <xf numFmtId="182" fontId="6" fillId="0" borderId="10" xfId="56" applyNumberFormat="1" applyFont="1" applyFill="1" applyBorder="1" applyAlignment="1">
      <alignment horizontal="center" vertical="center"/>
      <protection/>
    </xf>
    <xf numFmtId="2" fontId="4" fillId="0" borderId="0" xfId="0" applyNumberFormat="1" applyFont="1" applyFill="1" applyAlignment="1">
      <alignment/>
    </xf>
    <xf numFmtId="0" fontId="67" fillId="0" borderId="0" xfId="0" applyFont="1" applyFill="1" applyBorder="1" applyAlignment="1">
      <alignment horizontal="center" vertical="center" textRotation="90"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182" fontId="4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center" wrapText="1"/>
    </xf>
    <xf numFmtId="182" fontId="65" fillId="0" borderId="10" xfId="56" applyNumberFormat="1" applyFont="1" applyFill="1" applyBorder="1" applyAlignment="1">
      <alignment horizontal="center" vertical="center" wrapText="1"/>
      <protection/>
    </xf>
    <xf numFmtId="182" fontId="68" fillId="0" borderId="10" xfId="56" applyNumberFormat="1" applyFont="1" applyFill="1" applyBorder="1" applyAlignment="1">
      <alignment horizontal="center" vertical="center"/>
      <protection/>
    </xf>
    <xf numFmtId="0" fontId="4" fillId="0" borderId="0" xfId="56" applyFont="1" applyFill="1" applyAlignment="1">
      <alignment vertical="top" wrapText="1"/>
      <protection/>
    </xf>
    <xf numFmtId="182" fontId="4" fillId="3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82" fontId="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70" fillId="0" borderId="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220" fontId="13" fillId="0" borderId="0" xfId="0" applyNumberFormat="1" applyFont="1" applyFill="1" applyAlignment="1">
      <alignment/>
    </xf>
    <xf numFmtId="220" fontId="4" fillId="0" borderId="0" xfId="0" applyNumberFormat="1" applyFont="1" applyFill="1" applyAlignment="1">
      <alignment/>
    </xf>
    <xf numFmtId="182" fontId="4" fillId="0" borderId="11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220" fontId="4" fillId="0" borderId="0" xfId="0" applyNumberFormat="1" applyFont="1" applyFill="1" applyBorder="1" applyAlignment="1">
      <alignment/>
    </xf>
    <xf numFmtId="182" fontId="4" fillId="33" borderId="11" xfId="0" applyNumberFormat="1" applyFont="1" applyFill="1" applyBorder="1" applyAlignment="1">
      <alignment horizontal="right" vertical="center"/>
    </xf>
    <xf numFmtId="221" fontId="4" fillId="0" borderId="0" xfId="0" applyNumberFormat="1" applyFont="1" applyFill="1" applyAlignment="1">
      <alignment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9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0" fontId="66" fillId="0" borderId="24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62" fillId="0" borderId="0" xfId="53" applyFont="1" applyFill="1" applyAlignment="1">
      <alignment horizontal="left" vertical="top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9" fontId="4" fillId="0" borderId="19" xfId="53" applyNumberFormat="1" applyFont="1" applyFill="1" applyBorder="1" applyAlignment="1">
      <alignment horizontal="left" vertical="center"/>
      <protection/>
    </xf>
    <xf numFmtId="49" fontId="4" fillId="0" borderId="20" xfId="53" applyNumberFormat="1" applyFont="1" applyFill="1" applyBorder="1" applyAlignment="1">
      <alignment horizontal="left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25" xfId="53" applyNumberFormat="1" applyFont="1" applyFill="1" applyBorder="1" applyAlignment="1">
      <alignment horizontal="left" vertical="center"/>
      <protection/>
    </xf>
    <xf numFmtId="49" fontId="4" fillId="0" borderId="15" xfId="53" applyNumberFormat="1" applyFont="1" applyFill="1" applyBorder="1" applyAlignment="1">
      <alignment horizontal="left" vertical="center"/>
      <protection/>
    </xf>
    <xf numFmtId="49" fontId="4" fillId="0" borderId="16" xfId="53" applyNumberFormat="1" applyFont="1" applyFill="1" applyBorder="1" applyAlignment="1">
      <alignment horizontal="left" vertical="center"/>
      <protection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5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left" vertical="top" wrapText="1"/>
    </xf>
    <xf numFmtId="0" fontId="4" fillId="0" borderId="25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left" vertical="center" wrapText="1"/>
      <protection/>
    </xf>
    <xf numFmtId="0" fontId="4" fillId="0" borderId="16" xfId="53" applyFont="1" applyFill="1" applyBorder="1" applyAlignment="1">
      <alignment horizontal="left" vertical="center" wrapText="1"/>
      <protection/>
    </xf>
    <xf numFmtId="0" fontId="4" fillId="0" borderId="22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2" fillId="0" borderId="0" xfId="56" applyFont="1" applyFill="1" applyAlignment="1">
      <alignment horizontal="left" vertical="top" wrapText="1"/>
      <protection/>
    </xf>
    <xf numFmtId="0" fontId="5" fillId="0" borderId="15" xfId="56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left" vertical="center" wrapText="1"/>
      <protection/>
    </xf>
    <xf numFmtId="0" fontId="4" fillId="0" borderId="19" xfId="57" applyFont="1" applyFill="1" applyBorder="1" applyAlignment="1">
      <alignment horizontal="left" vertical="center" wrapText="1"/>
      <protection/>
    </xf>
    <xf numFmtId="0" fontId="4" fillId="0" borderId="20" xfId="57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0" fontId="4" fillId="0" borderId="20" xfId="56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top" wrapText="1"/>
    </xf>
    <xf numFmtId="0" fontId="4" fillId="0" borderId="22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8" fontId="62" fillId="0" borderId="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62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/>
    </xf>
    <xf numFmtId="49" fontId="62" fillId="0" borderId="13" xfId="0" applyNumberFormat="1" applyFont="1" applyFill="1" applyBorder="1" applyAlignment="1">
      <alignment horizontal="center" vertical="center"/>
    </xf>
    <xf numFmtId="49" fontId="62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КАИП версия 23 июля (10)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0;&#1086;&#1088;&#1096;&#1091;&#1085;\AppData\Local\Temp\HZ$D.871.483\HZ$D.871.485\&#1051;&#1080;&#1084;&#1080;&#1090;&#1099;%202013-2015!!!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o\&#1056;&#1072;&#1073;&#1086;&#1095;&#1072;&#1103;\&#1069;&#1082;&#1086;&#1085;&#1086;&#1084;&#1080;&#1089;&#1090;&#1099;\&#1041;&#1102;&#1076;&#1078;&#1077;&#1090;%202014\&#1041;&#1070;&#1044;&#1046;&#1045;&#1058;%20&#1057;&#1042;&#1054;&#1044;&#1067;\&#1057;&#1042;&#1054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"/>
      <sheetName val="435"/>
      <sheetName val="Санаторки"/>
      <sheetName val="4362100"/>
      <sheetName val="КАИП"/>
      <sheetName val="130"/>
    </sheetNames>
    <sheetDataSet>
      <sheetData sheetId="4">
        <row r="3">
          <cell r="D3">
            <v>60000</v>
          </cell>
          <cell r="E3">
            <v>80000</v>
          </cell>
          <cell r="F3">
            <v>428548.7</v>
          </cell>
        </row>
        <row r="5">
          <cell r="D5">
            <v>193000</v>
          </cell>
          <cell r="E5">
            <v>69800</v>
          </cell>
          <cell r="F5">
            <v>201540</v>
          </cell>
        </row>
        <row r="6">
          <cell r="D6">
            <v>50422.7</v>
          </cell>
          <cell r="E6">
            <v>93411.3</v>
          </cell>
          <cell r="F6">
            <v>0</v>
          </cell>
        </row>
        <row r="7">
          <cell r="F7">
            <v>0</v>
          </cell>
        </row>
        <row r="8">
          <cell r="D8">
            <v>0</v>
          </cell>
          <cell r="E8">
            <v>40000</v>
          </cell>
          <cell r="F8">
            <v>240473</v>
          </cell>
        </row>
        <row r="9">
          <cell r="D9">
            <v>69215.7</v>
          </cell>
          <cell r="E9">
            <v>238676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78330</v>
          </cell>
        </row>
        <row r="11">
          <cell r="D11">
            <v>0</v>
          </cell>
          <cell r="E11">
            <v>0</v>
          </cell>
          <cell r="F11">
            <v>78330</v>
          </cell>
        </row>
        <row r="12">
          <cell r="D12">
            <v>50709.8</v>
          </cell>
          <cell r="E12">
            <v>70000</v>
          </cell>
          <cell r="F12">
            <v>307793.8</v>
          </cell>
        </row>
        <row r="13">
          <cell r="D13">
            <v>7698.8</v>
          </cell>
          <cell r="E13">
            <v>0</v>
          </cell>
          <cell r="F13">
            <v>0</v>
          </cell>
        </row>
        <row r="14">
          <cell r="D14">
            <v>20000</v>
          </cell>
          <cell r="E14">
            <v>45000</v>
          </cell>
          <cell r="F14">
            <v>282891</v>
          </cell>
        </row>
        <row r="15">
          <cell r="D15">
            <v>8312</v>
          </cell>
          <cell r="E15">
            <v>0</v>
          </cell>
          <cell r="F15">
            <v>0</v>
          </cell>
        </row>
        <row r="16">
          <cell r="D16">
            <v>7698.8</v>
          </cell>
          <cell r="E16">
            <v>0</v>
          </cell>
          <cell r="F16">
            <v>0</v>
          </cell>
        </row>
        <row r="17">
          <cell r="D17">
            <v>115000</v>
          </cell>
          <cell r="E17">
            <v>99301.3</v>
          </cell>
          <cell r="F17">
            <v>0</v>
          </cell>
        </row>
        <row r="18">
          <cell r="D18">
            <v>63383.9</v>
          </cell>
          <cell r="E18">
            <v>96466.8</v>
          </cell>
          <cell r="F18">
            <v>0</v>
          </cell>
        </row>
        <row r="19">
          <cell r="D19">
            <v>20000</v>
          </cell>
          <cell r="E19">
            <v>82180</v>
          </cell>
          <cell r="F19">
            <v>235473</v>
          </cell>
        </row>
        <row r="20">
          <cell r="D20">
            <v>0</v>
          </cell>
          <cell r="E20">
            <v>7574.2</v>
          </cell>
          <cell r="F20">
            <v>0</v>
          </cell>
        </row>
        <row r="21">
          <cell r="D21">
            <v>0</v>
          </cell>
          <cell r="E21">
            <v>5897.6</v>
          </cell>
          <cell r="F21">
            <v>0</v>
          </cell>
        </row>
      </sheetData>
      <sheetData sheetId="5">
        <row r="8">
          <cell r="J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миты с учетом изменений (2 чт"/>
      <sheetName val="свод"/>
      <sheetName val="Лимиты с учетом изменений ( (2)"/>
    </sheetNames>
    <sheetDataSet>
      <sheetData sheetId="1">
        <row r="6">
          <cell r="P6">
            <v>280891.1</v>
          </cell>
          <cell r="Q6">
            <v>297804.7</v>
          </cell>
          <cell r="R6">
            <v>298814.8</v>
          </cell>
        </row>
        <row r="7">
          <cell r="P7">
            <v>0</v>
          </cell>
          <cell r="Q7">
            <v>0</v>
          </cell>
          <cell r="R7">
            <v>0</v>
          </cell>
        </row>
        <row r="8">
          <cell r="P8">
            <v>1739811.5</v>
          </cell>
          <cell r="Q8">
            <v>1829578.4</v>
          </cell>
          <cell r="R8">
            <v>1827652.3</v>
          </cell>
        </row>
        <row r="9">
          <cell r="P9">
            <v>7435.2</v>
          </cell>
          <cell r="Q9">
            <v>514.8</v>
          </cell>
          <cell r="R9">
            <v>245.8</v>
          </cell>
        </row>
        <row r="10">
          <cell r="P10">
            <v>103549.70000000001</v>
          </cell>
          <cell r="Q10">
            <v>108031.29999999999</v>
          </cell>
          <cell r="R10">
            <v>108094.5</v>
          </cell>
        </row>
        <row r="11">
          <cell r="P11">
            <v>18250</v>
          </cell>
          <cell r="Q11">
            <v>4000</v>
          </cell>
          <cell r="R11">
            <v>0</v>
          </cell>
        </row>
        <row r="12">
          <cell r="P12">
            <v>1832014</v>
          </cell>
          <cell r="Q12">
            <v>1918717.2999999998</v>
          </cell>
          <cell r="R12">
            <v>1923331.3</v>
          </cell>
        </row>
        <row r="13">
          <cell r="P13">
            <v>95969.40000000001</v>
          </cell>
          <cell r="Q13">
            <v>83726.1</v>
          </cell>
          <cell r="R13">
            <v>97470.2</v>
          </cell>
        </row>
        <row r="14">
          <cell r="P14">
            <v>7228.9</v>
          </cell>
          <cell r="Q14">
            <v>7529.5</v>
          </cell>
          <cell r="R14">
            <v>7529.5</v>
          </cell>
        </row>
        <row r="88">
          <cell r="P88">
            <v>1344</v>
          </cell>
          <cell r="Q88">
            <v>1344</v>
          </cell>
          <cell r="R88">
            <v>1344</v>
          </cell>
        </row>
        <row r="89">
          <cell r="P89">
            <v>2688</v>
          </cell>
          <cell r="Q89">
            <v>2688</v>
          </cell>
          <cell r="R89">
            <v>2688</v>
          </cell>
        </row>
        <row r="94">
          <cell r="P94">
            <v>31950</v>
          </cell>
          <cell r="Q94">
            <v>31950</v>
          </cell>
          <cell r="R94">
            <v>31950</v>
          </cell>
        </row>
        <row r="95">
          <cell r="P95">
            <v>323.5</v>
          </cell>
          <cell r="Q95">
            <v>323.5</v>
          </cell>
          <cell r="R95">
            <v>323.5</v>
          </cell>
        </row>
        <row r="96">
          <cell r="P96">
            <v>40</v>
          </cell>
          <cell r="Q96">
            <v>40</v>
          </cell>
          <cell r="R96">
            <v>40</v>
          </cell>
        </row>
        <row r="118">
          <cell r="P118">
            <v>140035.4</v>
          </cell>
          <cell r="Q118">
            <v>147805.40000000002</v>
          </cell>
          <cell r="R118">
            <v>149722</v>
          </cell>
        </row>
        <row r="124">
          <cell r="P124">
            <v>41.8</v>
          </cell>
          <cell r="Q124">
            <v>41.8</v>
          </cell>
          <cell r="R124">
            <v>41.8</v>
          </cell>
        </row>
        <row r="155">
          <cell r="V155">
            <v>7092.817000000001</v>
          </cell>
          <cell r="W155">
            <v>7447.457850000002</v>
          </cell>
          <cell r="X155">
            <v>7447.457850000002</v>
          </cell>
        </row>
        <row r="156">
          <cell r="V156">
            <v>357.558</v>
          </cell>
          <cell r="W156">
            <v>375.4359</v>
          </cell>
          <cell r="X156">
            <v>375.4359</v>
          </cell>
        </row>
        <row r="157">
          <cell r="V157">
            <v>2652.174</v>
          </cell>
          <cell r="W157">
            <v>2784.7827</v>
          </cell>
          <cell r="X157">
            <v>2784.7827</v>
          </cell>
        </row>
        <row r="158">
          <cell r="V158">
            <v>151</v>
          </cell>
          <cell r="W158">
            <v>158.55</v>
          </cell>
          <cell r="X158">
            <v>158.55</v>
          </cell>
        </row>
        <row r="173">
          <cell r="P173">
            <v>1585.4</v>
          </cell>
          <cell r="Q173">
            <v>1660.9</v>
          </cell>
          <cell r="R173">
            <v>1660.9</v>
          </cell>
        </row>
        <row r="204">
          <cell r="P204">
            <v>23300</v>
          </cell>
          <cell r="Q204">
            <v>22750</v>
          </cell>
          <cell r="R204">
            <v>28800</v>
          </cell>
        </row>
        <row r="205">
          <cell r="P205">
            <v>14000</v>
          </cell>
          <cell r="Q205">
            <v>10500</v>
          </cell>
          <cell r="R205">
            <v>7200</v>
          </cell>
        </row>
        <row r="206">
          <cell r="P206">
            <v>2000</v>
          </cell>
          <cell r="Q206">
            <v>6000</v>
          </cell>
          <cell r="R206">
            <v>3200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89" zoomScaleSheetLayoutView="89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58" sqref="E58"/>
    </sheetView>
  </sheetViews>
  <sheetFormatPr defaultColWidth="9.25390625" defaultRowHeight="12.75"/>
  <cols>
    <col min="1" max="1" width="6.25390625" style="87" customWidth="1"/>
    <col min="2" max="2" width="79.25390625" style="1" customWidth="1"/>
    <col min="3" max="3" width="12.00390625" style="1" customWidth="1"/>
    <col min="4" max="4" width="11.75390625" style="1" customWidth="1"/>
    <col min="5" max="5" width="16.25390625" style="1" customWidth="1"/>
    <col min="6" max="6" width="11.375" style="1" hidden="1" customWidth="1"/>
    <col min="7" max="11" width="11.375" style="1" customWidth="1"/>
    <col min="12" max="12" width="9.25390625" style="81" customWidth="1"/>
    <col min="13" max="13" width="9.25390625" style="79" customWidth="1"/>
    <col min="14" max="16384" width="9.25390625" style="1" customWidth="1"/>
  </cols>
  <sheetData>
    <row r="1" spans="1:11" ht="51.75" customHeight="1">
      <c r="A1" s="71"/>
      <c r="B1" s="28"/>
      <c r="C1" s="51"/>
      <c r="D1" s="28"/>
      <c r="E1" s="28"/>
      <c r="G1" s="172" t="s">
        <v>107</v>
      </c>
      <c r="H1" s="172"/>
      <c r="I1" s="172"/>
      <c r="J1" s="172"/>
      <c r="K1" s="172"/>
    </row>
    <row r="2" spans="1:11" ht="37.5" customHeight="1">
      <c r="A2" s="183" t="s">
        <v>214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25.5" customHeight="1">
      <c r="A3" s="184" t="s">
        <v>9</v>
      </c>
      <c r="B3" s="168" t="s">
        <v>25</v>
      </c>
      <c r="C3" s="168" t="s">
        <v>6</v>
      </c>
      <c r="D3" s="168" t="s">
        <v>18</v>
      </c>
      <c r="E3" s="168" t="s">
        <v>72</v>
      </c>
      <c r="F3" s="167" t="s">
        <v>34</v>
      </c>
      <c r="G3" s="167" t="s">
        <v>28</v>
      </c>
      <c r="H3" s="167" t="s">
        <v>29</v>
      </c>
      <c r="I3" s="167" t="s">
        <v>35</v>
      </c>
      <c r="J3" s="167" t="s">
        <v>36</v>
      </c>
      <c r="K3" s="167" t="s">
        <v>37</v>
      </c>
    </row>
    <row r="4" spans="1:11" ht="25.5" customHeight="1">
      <c r="A4" s="184"/>
      <c r="B4" s="168"/>
      <c r="C4" s="168"/>
      <c r="D4" s="168"/>
      <c r="E4" s="168"/>
      <c r="F4" s="167"/>
      <c r="G4" s="167"/>
      <c r="H4" s="167"/>
      <c r="I4" s="167"/>
      <c r="J4" s="167"/>
      <c r="K4" s="167"/>
    </row>
    <row r="5" spans="1:11" ht="25.5" customHeight="1">
      <c r="A5" s="184"/>
      <c r="B5" s="168"/>
      <c r="C5" s="168"/>
      <c r="D5" s="168"/>
      <c r="E5" s="168"/>
      <c r="F5" s="167"/>
      <c r="G5" s="167"/>
      <c r="H5" s="167"/>
      <c r="I5" s="167"/>
      <c r="J5" s="167"/>
      <c r="K5" s="167"/>
    </row>
    <row r="6" spans="1:11" ht="48" customHeight="1">
      <c r="A6" s="159" t="s">
        <v>279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ht="35.25" customHeight="1">
      <c r="A7" s="37">
        <v>1</v>
      </c>
      <c r="B7" s="82" t="s">
        <v>235</v>
      </c>
      <c r="C7" s="14" t="s">
        <v>4</v>
      </c>
      <c r="D7" s="29" t="s">
        <v>131</v>
      </c>
      <c r="E7" s="75" t="s">
        <v>1</v>
      </c>
      <c r="F7" s="109"/>
      <c r="G7" s="118">
        <f>(49650+5442+282531+928+1675+13302+20611+2334)/(410700-970)*100</f>
        <v>91.88</v>
      </c>
      <c r="H7" s="118">
        <f>(49650+5442+282531+928+1675+13302+20611+2334)/(410700-970)*100</f>
        <v>91.88</v>
      </c>
      <c r="I7" s="118">
        <v>92</v>
      </c>
      <c r="J7" s="118">
        <v>92.1</v>
      </c>
      <c r="K7" s="118">
        <v>92.2</v>
      </c>
    </row>
    <row r="8" spans="1:11" ht="83.25" customHeight="1">
      <c r="A8" s="37" t="s">
        <v>236</v>
      </c>
      <c r="B8" s="82" t="s">
        <v>95</v>
      </c>
      <c r="C8" s="14" t="s">
        <v>4</v>
      </c>
      <c r="D8" s="29" t="s">
        <v>131</v>
      </c>
      <c r="E8" s="39" t="s">
        <v>2</v>
      </c>
      <c r="F8" s="77">
        <v>80</v>
      </c>
      <c r="G8" s="14">
        <v>78.8</v>
      </c>
      <c r="H8" s="14">
        <v>82.4</v>
      </c>
      <c r="I8" s="14">
        <v>86.6</v>
      </c>
      <c r="J8" s="14">
        <v>91.3</v>
      </c>
      <c r="K8" s="14">
        <v>100</v>
      </c>
    </row>
    <row r="9" spans="1:11" ht="66.75" customHeight="1">
      <c r="A9" s="37" t="s">
        <v>74</v>
      </c>
      <c r="B9" s="74" t="s">
        <v>92</v>
      </c>
      <c r="C9" s="29" t="s">
        <v>4</v>
      </c>
      <c r="D9" s="29" t="s">
        <v>131</v>
      </c>
      <c r="E9" s="29" t="s">
        <v>2</v>
      </c>
      <c r="F9" s="29">
        <v>1.96</v>
      </c>
      <c r="G9" s="29">
        <v>1.96</v>
      </c>
      <c r="H9" s="29">
        <v>1.86</v>
      </c>
      <c r="I9" s="29">
        <v>1.82</v>
      </c>
      <c r="J9" s="29">
        <v>1.78</v>
      </c>
      <c r="K9" s="29">
        <v>1.74</v>
      </c>
    </row>
    <row r="10" spans="1:11" ht="57.75" customHeight="1">
      <c r="A10" s="37" t="s">
        <v>237</v>
      </c>
      <c r="B10" s="82" t="s">
        <v>75</v>
      </c>
      <c r="C10" s="14" t="s">
        <v>4</v>
      </c>
      <c r="D10" s="29" t="s">
        <v>131</v>
      </c>
      <c r="E10" s="29" t="s">
        <v>2</v>
      </c>
      <c r="F10" s="42">
        <v>60.5</v>
      </c>
      <c r="G10" s="42">
        <v>65.72</v>
      </c>
      <c r="H10" s="42">
        <v>70.73</v>
      </c>
      <c r="I10" s="42">
        <v>73.76</v>
      </c>
      <c r="J10" s="42">
        <v>76.15</v>
      </c>
      <c r="K10" s="42">
        <v>76.15</v>
      </c>
    </row>
    <row r="11" spans="1:11" ht="73.5" customHeight="1">
      <c r="A11" s="37" t="s">
        <v>238</v>
      </c>
      <c r="B11" s="74" t="s">
        <v>97</v>
      </c>
      <c r="C11" s="29" t="s">
        <v>4</v>
      </c>
      <c r="D11" s="29" t="s">
        <v>131</v>
      </c>
      <c r="E11" s="39" t="s">
        <v>2</v>
      </c>
      <c r="F11" s="29">
        <v>66.5</v>
      </c>
      <c r="G11" s="29">
        <v>60.6</v>
      </c>
      <c r="H11" s="29">
        <v>60.6</v>
      </c>
      <c r="I11" s="29">
        <v>60.65</v>
      </c>
      <c r="J11" s="29">
        <v>60.7</v>
      </c>
      <c r="K11" s="29">
        <v>60.75</v>
      </c>
    </row>
    <row r="12" spans="1:11" ht="43.5" customHeight="1">
      <c r="A12" s="169" t="s">
        <v>280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1"/>
    </row>
    <row r="13" spans="1:11" ht="27" customHeight="1">
      <c r="A13" s="178" t="s">
        <v>173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80"/>
    </row>
    <row r="14" spans="1:11" ht="35.25" customHeight="1">
      <c r="A14" s="37" t="s">
        <v>181</v>
      </c>
      <c r="B14" s="74" t="s">
        <v>230</v>
      </c>
      <c r="C14" s="29" t="s">
        <v>20</v>
      </c>
      <c r="D14" s="14">
        <v>0.04</v>
      </c>
      <c r="E14" s="39" t="s">
        <v>2</v>
      </c>
      <c r="F14" s="114"/>
      <c r="G14" s="29">
        <v>15</v>
      </c>
      <c r="H14" s="29">
        <v>20</v>
      </c>
      <c r="I14" s="29">
        <v>21</v>
      </c>
      <c r="J14" s="29">
        <v>22</v>
      </c>
      <c r="K14" s="29">
        <v>23</v>
      </c>
    </row>
    <row r="15" spans="1:11" ht="47.25">
      <c r="A15" s="37" t="s">
        <v>182</v>
      </c>
      <c r="B15" s="74" t="s">
        <v>88</v>
      </c>
      <c r="C15" s="29" t="s">
        <v>20</v>
      </c>
      <c r="D15" s="14">
        <v>0.03</v>
      </c>
      <c r="E15" s="39" t="s">
        <v>2</v>
      </c>
      <c r="F15" s="29">
        <v>0</v>
      </c>
      <c r="G15" s="29">
        <v>0</v>
      </c>
      <c r="H15" s="29">
        <v>0</v>
      </c>
      <c r="I15" s="29">
        <v>0</v>
      </c>
      <c r="J15" s="29">
        <v>2</v>
      </c>
      <c r="K15" s="29">
        <v>4</v>
      </c>
    </row>
    <row r="16" spans="1:12" ht="36" customHeight="1">
      <c r="A16" s="37" t="s">
        <v>183</v>
      </c>
      <c r="B16" s="74" t="s">
        <v>231</v>
      </c>
      <c r="C16" s="29" t="s">
        <v>20</v>
      </c>
      <c r="D16" s="14">
        <v>0.03</v>
      </c>
      <c r="E16" s="39" t="s">
        <v>2</v>
      </c>
      <c r="F16" s="29">
        <v>50</v>
      </c>
      <c r="G16" s="29">
        <v>1</v>
      </c>
      <c r="H16" s="29">
        <v>1</v>
      </c>
      <c r="I16" s="29">
        <v>2</v>
      </c>
      <c r="J16" s="29">
        <v>4</v>
      </c>
      <c r="K16" s="29">
        <v>5</v>
      </c>
      <c r="L16" s="102"/>
    </row>
    <row r="17" spans="1:12" ht="36" customHeight="1">
      <c r="A17" s="169" t="s">
        <v>281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1"/>
      <c r="L17" s="102"/>
    </row>
    <row r="18" spans="1:11" ht="24" customHeight="1">
      <c r="A18" s="159" t="s">
        <v>299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</row>
    <row r="19" spans="1:11" ht="24" customHeight="1">
      <c r="A19" s="159" t="s">
        <v>302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</row>
    <row r="20" spans="1:11" ht="33" customHeight="1">
      <c r="A20" s="97" t="s">
        <v>185</v>
      </c>
      <c r="B20" s="98" t="s">
        <v>84</v>
      </c>
      <c r="C20" s="86" t="s">
        <v>4</v>
      </c>
      <c r="D20" s="14">
        <v>0.04</v>
      </c>
      <c r="E20" s="99" t="s">
        <v>2</v>
      </c>
      <c r="F20" s="91">
        <v>546.3</v>
      </c>
      <c r="G20" s="86">
        <v>538.7</v>
      </c>
      <c r="H20" s="86">
        <v>568.3</v>
      </c>
      <c r="I20" s="86">
        <v>577.6</v>
      </c>
      <c r="J20" s="100">
        <v>581.7</v>
      </c>
      <c r="K20" s="100">
        <v>579</v>
      </c>
    </row>
    <row r="21" spans="1:11" ht="94.5">
      <c r="A21" s="97" t="s">
        <v>186</v>
      </c>
      <c r="B21" s="82" t="s">
        <v>89</v>
      </c>
      <c r="C21" s="14" t="s">
        <v>4</v>
      </c>
      <c r="D21" s="14">
        <v>0.03</v>
      </c>
      <c r="E21" s="39" t="s">
        <v>2</v>
      </c>
      <c r="F21" s="14" t="s">
        <v>0</v>
      </c>
      <c r="G21" s="14" t="s">
        <v>0</v>
      </c>
      <c r="H21" s="14" t="s">
        <v>0</v>
      </c>
      <c r="I21" s="14">
        <v>5</v>
      </c>
      <c r="J21" s="14">
        <v>30</v>
      </c>
      <c r="K21" s="14">
        <v>50</v>
      </c>
    </row>
    <row r="22" spans="1:11" ht="99.75" customHeight="1">
      <c r="A22" s="97" t="s">
        <v>187</v>
      </c>
      <c r="B22" s="82" t="s">
        <v>91</v>
      </c>
      <c r="C22" s="14" t="s">
        <v>4</v>
      </c>
      <c r="D22" s="14">
        <v>0.03</v>
      </c>
      <c r="E22" s="39" t="s">
        <v>2</v>
      </c>
      <c r="F22" s="14" t="s">
        <v>0</v>
      </c>
      <c r="G22" s="14" t="s">
        <v>0</v>
      </c>
      <c r="H22" s="14">
        <v>5</v>
      </c>
      <c r="I22" s="14">
        <v>6</v>
      </c>
      <c r="J22" s="14">
        <v>7</v>
      </c>
      <c r="K22" s="14">
        <v>7</v>
      </c>
    </row>
    <row r="23" spans="1:11" ht="98.25" customHeight="1">
      <c r="A23" s="97" t="s">
        <v>188</v>
      </c>
      <c r="B23" s="82" t="s">
        <v>90</v>
      </c>
      <c r="C23" s="14" t="s">
        <v>4</v>
      </c>
      <c r="D23" s="14">
        <v>0.03</v>
      </c>
      <c r="E23" s="39" t="s">
        <v>2</v>
      </c>
      <c r="F23" s="14" t="s">
        <v>0</v>
      </c>
      <c r="G23" s="14" t="s">
        <v>0</v>
      </c>
      <c r="H23" s="14" t="s">
        <v>0</v>
      </c>
      <c r="I23" s="14">
        <v>60</v>
      </c>
      <c r="J23" s="14">
        <v>100</v>
      </c>
      <c r="K23" s="14">
        <v>100</v>
      </c>
    </row>
    <row r="24" spans="1:11" ht="27" customHeight="1">
      <c r="A24" s="160" t="s">
        <v>303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2"/>
    </row>
    <row r="25" spans="1:11" ht="82.5" customHeight="1">
      <c r="A25" s="37" t="s">
        <v>189</v>
      </c>
      <c r="B25" s="82" t="s">
        <v>79</v>
      </c>
      <c r="C25" s="29" t="s">
        <v>4</v>
      </c>
      <c r="D25" s="14">
        <v>0.03</v>
      </c>
      <c r="E25" s="39" t="s">
        <v>1</v>
      </c>
      <c r="F25" s="11">
        <v>15.6</v>
      </c>
      <c r="G25" s="11">
        <v>12.73</v>
      </c>
      <c r="H25" s="76">
        <v>11.2</v>
      </c>
      <c r="I25" s="76">
        <v>10.5</v>
      </c>
      <c r="J25" s="76">
        <v>9.4</v>
      </c>
      <c r="K25" s="76">
        <v>9.4</v>
      </c>
    </row>
    <row r="26" spans="1:11" ht="73.5" customHeight="1">
      <c r="A26" s="37" t="s">
        <v>190</v>
      </c>
      <c r="B26" s="82" t="s">
        <v>80</v>
      </c>
      <c r="C26" s="29" t="s">
        <v>4</v>
      </c>
      <c r="D26" s="14">
        <v>0.03</v>
      </c>
      <c r="E26" s="75" t="s">
        <v>1</v>
      </c>
      <c r="F26" s="11">
        <v>83.66</v>
      </c>
      <c r="G26" s="11">
        <v>83.96</v>
      </c>
      <c r="H26" s="11">
        <v>83.96</v>
      </c>
      <c r="I26" s="11">
        <v>83.96</v>
      </c>
      <c r="J26" s="11">
        <v>83.96</v>
      </c>
      <c r="K26" s="11">
        <v>83.96</v>
      </c>
    </row>
    <row r="27" spans="1:11" ht="33.75" customHeight="1">
      <c r="A27" s="37" t="s">
        <v>191</v>
      </c>
      <c r="B27" s="82" t="s">
        <v>16</v>
      </c>
      <c r="C27" s="29" t="s">
        <v>4</v>
      </c>
      <c r="D27" s="14">
        <v>0.03</v>
      </c>
      <c r="E27" s="29" t="s">
        <v>2</v>
      </c>
      <c r="F27" s="40">
        <v>90</v>
      </c>
      <c r="G27" s="40">
        <v>90</v>
      </c>
      <c r="H27" s="40">
        <v>90</v>
      </c>
      <c r="I27" s="40">
        <v>95</v>
      </c>
      <c r="J27" s="40">
        <v>95</v>
      </c>
      <c r="K27" s="40">
        <v>98</v>
      </c>
    </row>
    <row r="28" spans="1:13" s="85" customFormat="1" ht="69" customHeight="1">
      <c r="A28" s="37" t="s">
        <v>192</v>
      </c>
      <c r="B28" s="82" t="s">
        <v>78</v>
      </c>
      <c r="C28" s="14" t="s">
        <v>4</v>
      </c>
      <c r="D28" s="14">
        <v>0.04</v>
      </c>
      <c r="E28" s="29" t="s">
        <v>2</v>
      </c>
      <c r="F28" s="42">
        <v>2.34</v>
      </c>
      <c r="G28" s="42">
        <v>2.64</v>
      </c>
      <c r="H28" s="42">
        <v>2.64</v>
      </c>
      <c r="I28" s="42">
        <v>2.64</v>
      </c>
      <c r="J28" s="42">
        <v>2.64</v>
      </c>
      <c r="K28" s="42">
        <v>2.64</v>
      </c>
      <c r="L28" s="83"/>
      <c r="M28" s="84"/>
    </row>
    <row r="29" spans="1:11" ht="63">
      <c r="A29" s="37" t="s">
        <v>193</v>
      </c>
      <c r="B29" s="82" t="s">
        <v>81</v>
      </c>
      <c r="C29" s="29" t="s">
        <v>4</v>
      </c>
      <c r="D29" s="14">
        <v>0.03</v>
      </c>
      <c r="E29" s="75" t="s">
        <v>1</v>
      </c>
      <c r="F29" s="11">
        <v>9.78</v>
      </c>
      <c r="G29" s="11">
        <v>10.05</v>
      </c>
      <c r="H29" s="11">
        <v>11.3</v>
      </c>
      <c r="I29" s="11">
        <v>12.5</v>
      </c>
      <c r="J29" s="11">
        <v>14.8</v>
      </c>
      <c r="K29" s="133">
        <v>17.5</v>
      </c>
    </row>
    <row r="30" spans="1:11" ht="78.75">
      <c r="A30" s="37" t="s">
        <v>194</v>
      </c>
      <c r="B30" s="82" t="s">
        <v>82</v>
      </c>
      <c r="C30" s="38" t="s">
        <v>4</v>
      </c>
      <c r="D30" s="14">
        <v>0.03</v>
      </c>
      <c r="E30" s="29" t="s">
        <v>2</v>
      </c>
      <c r="F30" s="38">
        <v>83</v>
      </c>
      <c r="G30" s="38">
        <v>85</v>
      </c>
      <c r="H30" s="38">
        <v>87</v>
      </c>
      <c r="I30" s="38">
        <v>89</v>
      </c>
      <c r="J30" s="38">
        <v>95</v>
      </c>
      <c r="K30" s="38">
        <v>100</v>
      </c>
    </row>
    <row r="31" spans="1:12" ht="52.5" customHeight="1">
      <c r="A31" s="37" t="s">
        <v>195</v>
      </c>
      <c r="B31" s="82" t="s">
        <v>242</v>
      </c>
      <c r="C31" s="38" t="s">
        <v>4</v>
      </c>
      <c r="D31" s="14">
        <v>0.04</v>
      </c>
      <c r="E31" s="29" t="s">
        <v>2</v>
      </c>
      <c r="F31" s="78">
        <v>35</v>
      </c>
      <c r="G31" s="78">
        <v>37</v>
      </c>
      <c r="H31" s="78">
        <v>41</v>
      </c>
      <c r="I31" s="78">
        <v>45</v>
      </c>
      <c r="J31" s="78">
        <v>48</v>
      </c>
      <c r="K31" s="78">
        <v>48</v>
      </c>
      <c r="L31" s="166" t="s">
        <v>98</v>
      </c>
    </row>
    <row r="32" spans="1:12" ht="94.5">
      <c r="A32" s="37" t="s">
        <v>196</v>
      </c>
      <c r="B32" s="82" t="s">
        <v>96</v>
      </c>
      <c r="C32" s="38" t="s">
        <v>4</v>
      </c>
      <c r="D32" s="14">
        <v>0.04</v>
      </c>
      <c r="E32" s="29" t="s">
        <v>2</v>
      </c>
      <c r="F32" s="78">
        <v>45</v>
      </c>
      <c r="G32" s="78">
        <v>47</v>
      </c>
      <c r="H32" s="78">
        <v>54</v>
      </c>
      <c r="I32" s="78">
        <v>65</v>
      </c>
      <c r="J32" s="78">
        <v>70</v>
      </c>
      <c r="K32" s="78">
        <v>70</v>
      </c>
      <c r="L32" s="166"/>
    </row>
    <row r="33" spans="1:12" ht="63">
      <c r="A33" s="37" t="s">
        <v>197</v>
      </c>
      <c r="B33" s="82" t="s">
        <v>264</v>
      </c>
      <c r="C33" s="38" t="s">
        <v>4</v>
      </c>
      <c r="D33" s="14">
        <v>0.03</v>
      </c>
      <c r="E33" s="29" t="s">
        <v>2</v>
      </c>
      <c r="F33" s="78">
        <v>1</v>
      </c>
      <c r="G33" s="78">
        <v>3</v>
      </c>
      <c r="H33" s="78">
        <v>5</v>
      </c>
      <c r="I33" s="78">
        <v>7</v>
      </c>
      <c r="J33" s="78">
        <v>10</v>
      </c>
      <c r="K33" s="78">
        <v>12</v>
      </c>
      <c r="L33" s="166"/>
    </row>
    <row r="34" spans="1:11" ht="99.75" customHeight="1">
      <c r="A34" s="37" t="s">
        <v>198</v>
      </c>
      <c r="B34" s="74" t="s">
        <v>94</v>
      </c>
      <c r="C34" s="29" t="s">
        <v>4</v>
      </c>
      <c r="D34" s="14">
        <v>0.03</v>
      </c>
      <c r="E34" s="29" t="s">
        <v>2</v>
      </c>
      <c r="F34" s="53" t="s">
        <v>0</v>
      </c>
      <c r="G34" s="53" t="s">
        <v>0</v>
      </c>
      <c r="H34" s="53" t="s">
        <v>0</v>
      </c>
      <c r="I34" s="53">
        <v>60</v>
      </c>
      <c r="J34" s="53">
        <v>100</v>
      </c>
      <c r="K34" s="29">
        <v>100</v>
      </c>
    </row>
    <row r="35" spans="1:12" ht="24" customHeight="1">
      <c r="A35" s="169" t="s">
        <v>304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7"/>
      <c r="L35" s="102"/>
    </row>
    <row r="36" spans="1:11" ht="63">
      <c r="A36" s="72" t="s">
        <v>199</v>
      </c>
      <c r="B36" s="74" t="s">
        <v>85</v>
      </c>
      <c r="C36" s="14" t="s">
        <v>4</v>
      </c>
      <c r="D36" s="14">
        <v>0.04</v>
      </c>
      <c r="E36" s="39" t="s">
        <v>2</v>
      </c>
      <c r="F36" s="29">
        <v>70</v>
      </c>
      <c r="G36" s="29">
        <v>70</v>
      </c>
      <c r="H36" s="29">
        <v>70</v>
      </c>
      <c r="I36" s="29">
        <v>70.2</v>
      </c>
      <c r="J36" s="29">
        <v>70.4</v>
      </c>
      <c r="K36" s="29">
        <v>70.6</v>
      </c>
    </row>
    <row r="37" spans="1:11" ht="100.5" customHeight="1">
      <c r="A37" s="72" t="s">
        <v>207</v>
      </c>
      <c r="B37" s="74" t="s">
        <v>87</v>
      </c>
      <c r="C37" s="14" t="s">
        <v>4</v>
      </c>
      <c r="D37" s="14">
        <v>0.03</v>
      </c>
      <c r="E37" s="39" t="s">
        <v>2</v>
      </c>
      <c r="F37" s="29" t="s">
        <v>0</v>
      </c>
      <c r="G37" s="29" t="s">
        <v>0</v>
      </c>
      <c r="H37" s="29" t="s">
        <v>0</v>
      </c>
      <c r="I37" s="29">
        <v>60</v>
      </c>
      <c r="J37" s="29">
        <v>100</v>
      </c>
      <c r="K37" s="29">
        <v>100</v>
      </c>
    </row>
    <row r="38" spans="1:12" ht="26.25" customHeight="1">
      <c r="A38" s="163" t="s">
        <v>305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5"/>
      <c r="L38" s="102"/>
    </row>
    <row r="39" spans="1:11" ht="53.25" customHeight="1">
      <c r="A39" s="72" t="s">
        <v>200</v>
      </c>
      <c r="B39" s="74" t="s">
        <v>86</v>
      </c>
      <c r="C39" s="14" t="s">
        <v>4</v>
      </c>
      <c r="D39" s="14">
        <v>0.04</v>
      </c>
      <c r="E39" s="39" t="s">
        <v>2</v>
      </c>
      <c r="F39" s="29">
        <v>78.4</v>
      </c>
      <c r="G39" s="29">
        <v>79.2</v>
      </c>
      <c r="H39" s="29">
        <v>80</v>
      </c>
      <c r="I39" s="29">
        <v>80.2</v>
      </c>
      <c r="J39" s="29">
        <v>80.4</v>
      </c>
      <c r="K39" s="29">
        <v>80.5</v>
      </c>
    </row>
    <row r="40" spans="1:12" ht="31.5" customHeight="1">
      <c r="A40" s="156" t="s">
        <v>282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8"/>
      <c r="L40" s="102"/>
    </row>
    <row r="41" spans="1:11" ht="36.75" customHeight="1">
      <c r="A41" s="43" t="s">
        <v>201</v>
      </c>
      <c r="B41" s="74" t="s">
        <v>22</v>
      </c>
      <c r="C41" s="29" t="s">
        <v>4</v>
      </c>
      <c r="D41" s="14">
        <v>0.04</v>
      </c>
      <c r="E41" s="39" t="s">
        <v>2</v>
      </c>
      <c r="F41" s="39">
        <v>82.9</v>
      </c>
      <c r="G41" s="39">
        <v>82.9</v>
      </c>
      <c r="H41" s="39">
        <v>82.9</v>
      </c>
      <c r="I41" s="39">
        <v>82.9</v>
      </c>
      <c r="J41" s="39">
        <v>82.9</v>
      </c>
      <c r="K41" s="39">
        <v>82.9</v>
      </c>
    </row>
    <row r="42" spans="1:11" ht="22.5" customHeight="1">
      <c r="A42" s="173" t="s">
        <v>283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5"/>
    </row>
    <row r="43" spans="1:11" ht="23.25" customHeight="1">
      <c r="A43" s="178" t="s">
        <v>171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80"/>
    </row>
    <row r="44" spans="1:11" ht="51" customHeight="1">
      <c r="A44" s="37" t="s">
        <v>202</v>
      </c>
      <c r="B44" s="74" t="s">
        <v>93</v>
      </c>
      <c r="C44" s="29" t="s">
        <v>4</v>
      </c>
      <c r="D44" s="14">
        <v>0.04</v>
      </c>
      <c r="E44" s="29" t="s">
        <v>2</v>
      </c>
      <c r="F44" s="29">
        <v>15.6</v>
      </c>
      <c r="G44" s="29">
        <v>15.6</v>
      </c>
      <c r="H44" s="29">
        <v>15.6</v>
      </c>
      <c r="I44" s="29">
        <v>15.6</v>
      </c>
      <c r="J44" s="29">
        <v>15.6</v>
      </c>
      <c r="K44" s="29">
        <v>15.6</v>
      </c>
    </row>
    <row r="45" spans="1:11" ht="39" customHeight="1">
      <c r="A45" s="169" t="s">
        <v>284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1"/>
    </row>
    <row r="46" spans="1:11" ht="24" customHeight="1">
      <c r="A46" s="178" t="s">
        <v>172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80"/>
    </row>
    <row r="47" spans="1:11" ht="81.75" customHeight="1">
      <c r="A47" s="37" t="s">
        <v>203</v>
      </c>
      <c r="B47" s="82" t="s">
        <v>77</v>
      </c>
      <c r="C47" s="38" t="s">
        <v>4</v>
      </c>
      <c r="D47" s="14">
        <v>0.04</v>
      </c>
      <c r="E47" s="39" t="s">
        <v>1</v>
      </c>
      <c r="F47" s="42">
        <v>97.09</v>
      </c>
      <c r="G47" s="42">
        <v>97.13</v>
      </c>
      <c r="H47" s="42">
        <v>97.13</v>
      </c>
      <c r="I47" s="42">
        <v>97.13</v>
      </c>
      <c r="J47" s="42">
        <v>97.13</v>
      </c>
      <c r="K47" s="42">
        <v>97.13</v>
      </c>
    </row>
    <row r="48" spans="1:11" ht="67.5" customHeight="1">
      <c r="A48" s="37" t="s">
        <v>204</v>
      </c>
      <c r="B48" s="82" t="s">
        <v>70</v>
      </c>
      <c r="C48" s="29" t="s">
        <v>15</v>
      </c>
      <c r="D48" s="14">
        <v>0.04</v>
      </c>
      <c r="E48" s="39" t="s">
        <v>2</v>
      </c>
      <c r="F48" s="73">
        <v>243</v>
      </c>
      <c r="G48" s="73">
        <v>218</v>
      </c>
      <c r="H48" s="73">
        <v>546</v>
      </c>
      <c r="I48" s="73">
        <v>486</v>
      </c>
      <c r="J48" s="73">
        <v>315</v>
      </c>
      <c r="K48" s="73">
        <v>350</v>
      </c>
    </row>
    <row r="49" spans="1:11" ht="57.75" customHeight="1">
      <c r="A49" s="37" t="s">
        <v>205</v>
      </c>
      <c r="B49" s="82" t="s">
        <v>69</v>
      </c>
      <c r="C49" s="29" t="s">
        <v>15</v>
      </c>
      <c r="D49" s="14">
        <v>0.04</v>
      </c>
      <c r="E49" s="39" t="s">
        <v>2</v>
      </c>
      <c r="F49" s="73">
        <v>134</v>
      </c>
      <c r="G49" s="73">
        <v>255</v>
      </c>
      <c r="H49" s="73">
        <v>2800</v>
      </c>
      <c r="I49" s="73">
        <v>2965</v>
      </c>
      <c r="J49" s="73">
        <v>3217</v>
      </c>
      <c r="K49" s="73">
        <v>3602</v>
      </c>
    </row>
    <row r="50" spans="1:11" ht="113.25" customHeight="1">
      <c r="A50" s="37" t="s">
        <v>206</v>
      </c>
      <c r="B50" s="82" t="s">
        <v>83</v>
      </c>
      <c r="C50" s="38" t="s">
        <v>4</v>
      </c>
      <c r="D50" s="14">
        <v>0.04</v>
      </c>
      <c r="E50" s="39" t="s">
        <v>1</v>
      </c>
      <c r="F50" s="14">
        <v>8.02</v>
      </c>
      <c r="G50" s="14">
        <v>7.83</v>
      </c>
      <c r="H50" s="14">
        <v>6.5</v>
      </c>
      <c r="I50" s="14">
        <v>5.2</v>
      </c>
      <c r="J50" s="14">
        <v>3</v>
      </c>
      <c r="K50" s="14">
        <v>3</v>
      </c>
    </row>
    <row r="51" spans="1:11" ht="27.75" customHeight="1">
      <c r="A51" s="181" t="s">
        <v>286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7"/>
    </row>
    <row r="52" spans="1:11" ht="33" customHeight="1">
      <c r="A52" s="186" t="s">
        <v>285</v>
      </c>
      <c r="B52" s="187"/>
      <c r="C52" s="187"/>
      <c r="D52" s="187"/>
      <c r="E52" s="187"/>
      <c r="F52" s="187"/>
      <c r="G52" s="187"/>
      <c r="H52" s="187"/>
      <c r="I52" s="187"/>
      <c r="J52" s="187"/>
      <c r="K52" s="188"/>
    </row>
    <row r="53" spans="1:11" ht="96" customHeight="1">
      <c r="A53" s="37" t="s">
        <v>229</v>
      </c>
      <c r="B53" s="109" t="s">
        <v>178</v>
      </c>
      <c r="C53" s="29" t="s">
        <v>20</v>
      </c>
      <c r="D53" s="14">
        <v>0.03</v>
      </c>
      <c r="E53" s="29" t="s">
        <v>180</v>
      </c>
      <c r="F53" s="109"/>
      <c r="G53" s="29">
        <v>701</v>
      </c>
      <c r="H53" s="29">
        <v>813</v>
      </c>
      <c r="I53" s="29">
        <v>830</v>
      </c>
      <c r="J53" s="29">
        <v>830</v>
      </c>
      <c r="K53" s="29">
        <v>830</v>
      </c>
    </row>
    <row r="54" spans="1:11" ht="72" customHeight="1">
      <c r="A54" s="29" t="s">
        <v>293</v>
      </c>
      <c r="B54" s="109" t="s">
        <v>287</v>
      </c>
      <c r="C54" s="29" t="s">
        <v>177</v>
      </c>
      <c r="D54" s="29">
        <v>0.01</v>
      </c>
      <c r="E54" s="29" t="s">
        <v>179</v>
      </c>
      <c r="F54" s="109"/>
      <c r="G54" s="29">
        <v>5</v>
      </c>
      <c r="H54" s="29">
        <v>5</v>
      </c>
      <c r="I54" s="29">
        <v>5</v>
      </c>
      <c r="J54" s="29">
        <v>5</v>
      </c>
      <c r="K54" s="29">
        <v>5</v>
      </c>
    </row>
    <row r="55" spans="1:11" ht="66" customHeight="1">
      <c r="A55" s="37" t="s">
        <v>294</v>
      </c>
      <c r="B55" s="126" t="s">
        <v>288</v>
      </c>
      <c r="C55" s="29" t="s">
        <v>177</v>
      </c>
      <c r="D55" s="29">
        <v>0.01</v>
      </c>
      <c r="E55" s="29" t="s">
        <v>179</v>
      </c>
      <c r="F55" s="109"/>
      <c r="G55" s="14">
        <v>5</v>
      </c>
      <c r="H55" s="14">
        <v>5</v>
      </c>
      <c r="I55" s="14">
        <v>5</v>
      </c>
      <c r="J55" s="14">
        <v>5</v>
      </c>
      <c r="K55" s="14">
        <v>5</v>
      </c>
    </row>
    <row r="56" spans="1:11" ht="112.5" customHeight="1">
      <c r="A56" s="37" t="s">
        <v>295</v>
      </c>
      <c r="B56" s="126" t="s">
        <v>289</v>
      </c>
      <c r="C56" s="29" t="s">
        <v>177</v>
      </c>
      <c r="D56" s="29">
        <v>0.01</v>
      </c>
      <c r="E56" s="29" t="s">
        <v>179</v>
      </c>
      <c r="F56" s="109"/>
      <c r="G56" s="14">
        <v>5</v>
      </c>
      <c r="H56" s="14">
        <v>5</v>
      </c>
      <c r="I56" s="14">
        <v>5</v>
      </c>
      <c r="J56" s="14">
        <v>5</v>
      </c>
      <c r="K56" s="14">
        <v>5</v>
      </c>
    </row>
    <row r="57" spans="1:11" ht="99.75" customHeight="1">
      <c r="A57" s="37" t="s">
        <v>296</v>
      </c>
      <c r="B57" s="96" t="s">
        <v>291</v>
      </c>
      <c r="C57" s="29" t="s">
        <v>177</v>
      </c>
      <c r="D57" s="29">
        <v>0.01</v>
      </c>
      <c r="E57" s="29" t="s">
        <v>179</v>
      </c>
      <c r="F57" s="109"/>
      <c r="G57" s="14">
        <v>5</v>
      </c>
      <c r="H57" s="14">
        <v>5</v>
      </c>
      <c r="I57" s="14">
        <v>5</v>
      </c>
      <c r="J57" s="14">
        <v>5</v>
      </c>
      <c r="K57" s="14">
        <v>5</v>
      </c>
    </row>
    <row r="58" spans="1:11" ht="66.75" customHeight="1">
      <c r="A58" s="29" t="s">
        <v>297</v>
      </c>
      <c r="B58" s="109" t="s">
        <v>290</v>
      </c>
      <c r="C58" s="29" t="s">
        <v>177</v>
      </c>
      <c r="D58" s="29">
        <v>0.01</v>
      </c>
      <c r="E58" s="29" t="s">
        <v>179</v>
      </c>
      <c r="F58" s="109"/>
      <c r="G58" s="29">
        <v>5</v>
      </c>
      <c r="H58" s="29">
        <v>5</v>
      </c>
      <c r="I58" s="29">
        <v>5</v>
      </c>
      <c r="J58" s="29">
        <v>5</v>
      </c>
      <c r="K58" s="29">
        <v>5</v>
      </c>
    </row>
    <row r="59" spans="1:11" ht="68.25" customHeight="1">
      <c r="A59" s="37" t="s">
        <v>298</v>
      </c>
      <c r="B59" s="126" t="s">
        <v>292</v>
      </c>
      <c r="C59" s="29" t="s">
        <v>177</v>
      </c>
      <c r="D59" s="29">
        <v>0.01</v>
      </c>
      <c r="E59" s="29" t="s">
        <v>179</v>
      </c>
      <c r="F59" s="109"/>
      <c r="G59" s="14">
        <v>5</v>
      </c>
      <c r="H59" s="14">
        <v>5</v>
      </c>
      <c r="I59" s="14">
        <v>5</v>
      </c>
      <c r="J59" s="14">
        <v>5</v>
      </c>
      <c r="K59" s="14">
        <v>5</v>
      </c>
    </row>
    <row r="60" ht="15.75">
      <c r="D60" s="116">
        <f>SUM(D14:D16,D20:D23,D25:D34,D36:D37,D39,D41,D44:D44,D47:D50,D53:D59)</f>
        <v>1</v>
      </c>
    </row>
    <row r="61" spans="1:11" ht="42" customHeight="1">
      <c r="A61" s="185" t="s">
        <v>76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</row>
    <row r="62" spans="1:11" ht="20.25" customHeight="1">
      <c r="A62" s="88" t="s">
        <v>62</v>
      </c>
      <c r="B62" s="88"/>
      <c r="C62" s="88"/>
      <c r="D62" s="88"/>
      <c r="J62" s="182" t="s">
        <v>63</v>
      </c>
      <c r="K62" s="182"/>
    </row>
  </sheetData>
  <sheetProtection/>
  <mergeCells count="32">
    <mergeCell ref="A45:K45"/>
    <mergeCell ref="A51:K51"/>
    <mergeCell ref="J62:K62"/>
    <mergeCell ref="A2:K2"/>
    <mergeCell ref="A3:A5"/>
    <mergeCell ref="B3:B5"/>
    <mergeCell ref="A61:K61"/>
    <mergeCell ref="A52:K52"/>
    <mergeCell ref="A46:K46"/>
    <mergeCell ref="A43:K43"/>
    <mergeCell ref="G1:K1"/>
    <mergeCell ref="K3:K5"/>
    <mergeCell ref="A6:K6"/>
    <mergeCell ref="H3:H5"/>
    <mergeCell ref="I3:I5"/>
    <mergeCell ref="A42:K42"/>
    <mergeCell ref="G3:G5"/>
    <mergeCell ref="J3:J5"/>
    <mergeCell ref="A35:K35"/>
    <mergeCell ref="A13:K13"/>
    <mergeCell ref="F3:F5"/>
    <mergeCell ref="E3:E5"/>
    <mergeCell ref="A17:K17"/>
    <mergeCell ref="C3:C5"/>
    <mergeCell ref="D3:D5"/>
    <mergeCell ref="A12:K12"/>
    <mergeCell ref="A40:K40"/>
    <mergeCell ref="A19:K19"/>
    <mergeCell ref="A24:K24"/>
    <mergeCell ref="A18:K18"/>
    <mergeCell ref="A38:K38"/>
    <mergeCell ref="L31:L33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9" r:id="rId3"/>
  <headerFooter differentFirst="1">
    <oddHeader>&amp;C&amp;P</oddHeader>
  </headerFooter>
  <rowBreaks count="8" manualBreakCount="8">
    <brk id="16" max="10" man="1"/>
    <brk id="18" max="10" man="1"/>
    <brk id="25" max="10" man="1"/>
    <brk id="29" max="10" man="1"/>
    <brk id="34" max="255" man="1"/>
    <brk id="40" max="10" man="1"/>
    <brk id="46" max="10" man="1"/>
    <brk id="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="79" zoomScaleSheetLayoutView="79" zoomScalePageLayoutView="0" workbookViewId="0" topLeftCell="A1">
      <selection activeCell="C7" sqref="C7"/>
    </sheetView>
  </sheetViews>
  <sheetFormatPr defaultColWidth="9.25390625" defaultRowHeight="12.75"/>
  <cols>
    <col min="1" max="1" width="5.25390625" style="13" customWidth="1"/>
    <col min="2" max="2" width="39.25390625" style="8" customWidth="1"/>
    <col min="3" max="3" width="11.75390625" style="8" customWidth="1"/>
    <col min="4" max="4" width="10.375" style="8" hidden="1" customWidth="1"/>
    <col min="5" max="5" width="10.625" style="8" hidden="1" customWidth="1"/>
    <col min="6" max="15" width="10.625" style="8" customWidth="1"/>
    <col min="16" max="16" width="10.375" style="8" customWidth="1"/>
    <col min="17" max="17" width="11.25390625" style="8" customWidth="1"/>
    <col min="18" max="16384" width="9.25390625" style="8" customWidth="1"/>
  </cols>
  <sheetData>
    <row r="1" spans="11:17" ht="78" customHeight="1">
      <c r="K1" s="9"/>
      <c r="L1" s="9"/>
      <c r="M1" s="195" t="s">
        <v>216</v>
      </c>
      <c r="N1" s="195"/>
      <c r="O1" s="195"/>
      <c r="P1" s="195"/>
      <c r="Q1" s="195"/>
    </row>
    <row r="2" spans="1:17" ht="34.5" customHeight="1">
      <c r="A2" s="196" t="s">
        <v>215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ht="17.25" customHeight="1">
      <c r="A3" s="190" t="s">
        <v>9</v>
      </c>
      <c r="B3" s="190" t="s">
        <v>5</v>
      </c>
      <c r="C3" s="190" t="s">
        <v>6</v>
      </c>
      <c r="D3" s="167" t="s">
        <v>33</v>
      </c>
      <c r="E3" s="167" t="s">
        <v>34</v>
      </c>
      <c r="F3" s="167" t="s">
        <v>28</v>
      </c>
      <c r="G3" s="191" t="s">
        <v>29</v>
      </c>
      <c r="H3" s="203" t="s">
        <v>35</v>
      </c>
      <c r="I3" s="200" t="s">
        <v>45</v>
      </c>
      <c r="J3" s="201"/>
      <c r="K3" s="200" t="s">
        <v>46</v>
      </c>
      <c r="L3" s="202"/>
      <c r="M3" s="202"/>
      <c r="N3" s="202"/>
      <c r="O3" s="202"/>
      <c r="P3" s="202"/>
      <c r="Q3" s="201"/>
    </row>
    <row r="4" spans="1:17" ht="33" customHeight="1">
      <c r="A4" s="190"/>
      <c r="B4" s="190"/>
      <c r="C4" s="190"/>
      <c r="D4" s="167"/>
      <c r="E4" s="167"/>
      <c r="F4" s="167"/>
      <c r="G4" s="192"/>
      <c r="H4" s="204"/>
      <c r="I4" s="10" t="s">
        <v>36</v>
      </c>
      <c r="J4" s="10" t="s">
        <v>37</v>
      </c>
      <c r="K4" s="10" t="s">
        <v>38</v>
      </c>
      <c r="L4" s="10" t="s">
        <v>39</v>
      </c>
      <c r="M4" s="10" t="s">
        <v>40</v>
      </c>
      <c r="N4" s="10" t="s">
        <v>41</v>
      </c>
      <c r="O4" s="10" t="s">
        <v>42</v>
      </c>
      <c r="P4" s="10" t="s">
        <v>43</v>
      </c>
      <c r="Q4" s="50" t="s">
        <v>106</v>
      </c>
    </row>
    <row r="5" spans="1:17" ht="32.25" customHeight="1">
      <c r="A5" s="197" t="s">
        <v>279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9"/>
    </row>
    <row r="6" spans="1:17" ht="97.5" customHeight="1">
      <c r="A6" s="10">
        <v>1</v>
      </c>
      <c r="B6" s="82" t="s">
        <v>235</v>
      </c>
      <c r="C6" s="14" t="s">
        <v>4</v>
      </c>
      <c r="D6" s="18">
        <v>54.1</v>
      </c>
      <c r="E6" s="42">
        <v>2.34</v>
      </c>
      <c r="F6" s="118">
        <f>(49650+5442+282531+928+1675+13302+20611+2334)/(410700-970)*100</f>
        <v>91.88</v>
      </c>
      <c r="G6" s="118">
        <f>(49650+5442+282531+928+1675+13302+20611+2334)/(410700-970)*100</f>
        <v>91.88</v>
      </c>
      <c r="H6" s="118">
        <v>92</v>
      </c>
      <c r="I6" s="118">
        <v>92.1</v>
      </c>
      <c r="J6" s="118">
        <v>92.2</v>
      </c>
      <c r="K6" s="118">
        <v>92.3</v>
      </c>
      <c r="L6" s="118">
        <v>92.4</v>
      </c>
      <c r="M6" s="118">
        <v>92.5</v>
      </c>
      <c r="N6" s="118">
        <v>92.6</v>
      </c>
      <c r="O6" s="118">
        <v>92.7</v>
      </c>
      <c r="P6" s="118">
        <v>92.8</v>
      </c>
      <c r="Q6" s="118">
        <v>92.9</v>
      </c>
    </row>
    <row r="7" spans="1:17" ht="214.5" customHeight="1">
      <c r="A7" s="11">
        <v>2</v>
      </c>
      <c r="B7" s="82" t="s">
        <v>95</v>
      </c>
      <c r="C7" s="14" t="s">
        <v>4</v>
      </c>
      <c r="D7" s="29" t="e">
        <f>#REF!</f>
        <v>#REF!</v>
      </c>
      <c r="E7" s="42">
        <v>60.5</v>
      </c>
      <c r="F7" s="14">
        <v>78.8</v>
      </c>
      <c r="G7" s="14">
        <v>82.4</v>
      </c>
      <c r="H7" s="14">
        <v>86.6</v>
      </c>
      <c r="I7" s="14">
        <v>91.3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</row>
    <row r="8" spans="1:17" ht="120.75" customHeight="1">
      <c r="A8" s="10">
        <v>3</v>
      </c>
      <c r="B8" s="74" t="s">
        <v>92</v>
      </c>
      <c r="C8" s="29" t="s">
        <v>4</v>
      </c>
      <c r="D8" s="27">
        <v>95.6</v>
      </c>
      <c r="E8" s="41">
        <v>96.7</v>
      </c>
      <c r="F8" s="29">
        <v>1.96</v>
      </c>
      <c r="G8" s="29">
        <v>1.86</v>
      </c>
      <c r="H8" s="29">
        <v>1.82</v>
      </c>
      <c r="I8" s="29">
        <v>1.78</v>
      </c>
      <c r="J8" s="29">
        <f>I8-0.04</f>
        <v>1.74</v>
      </c>
      <c r="K8" s="29">
        <f aca="true" t="shared" si="0" ref="K8:Q8">J8-0.04</f>
        <v>1.7</v>
      </c>
      <c r="L8" s="29">
        <f t="shared" si="0"/>
        <v>1.66</v>
      </c>
      <c r="M8" s="29">
        <f t="shared" si="0"/>
        <v>1.62</v>
      </c>
      <c r="N8" s="29">
        <f t="shared" si="0"/>
        <v>1.58</v>
      </c>
      <c r="O8" s="29">
        <f t="shared" si="0"/>
        <v>1.54</v>
      </c>
      <c r="P8" s="29">
        <f t="shared" si="0"/>
        <v>1.5</v>
      </c>
      <c r="Q8" s="29">
        <f t="shared" si="0"/>
        <v>1.46</v>
      </c>
    </row>
    <row r="9" spans="1:17" ht="133.5" customHeight="1">
      <c r="A9" s="10">
        <v>4</v>
      </c>
      <c r="B9" s="82" t="s">
        <v>99</v>
      </c>
      <c r="C9" s="14" t="s">
        <v>4</v>
      </c>
      <c r="D9" s="27"/>
      <c r="E9" s="41"/>
      <c r="F9" s="42">
        <v>65.72</v>
      </c>
      <c r="G9" s="42">
        <v>70.73</v>
      </c>
      <c r="H9" s="42">
        <v>73.76</v>
      </c>
      <c r="I9" s="42">
        <v>76.15</v>
      </c>
      <c r="J9" s="42">
        <v>76.15</v>
      </c>
      <c r="K9" s="42">
        <v>76.15</v>
      </c>
      <c r="L9" s="42">
        <v>76.15</v>
      </c>
      <c r="M9" s="42">
        <v>76.15</v>
      </c>
      <c r="N9" s="42">
        <v>76.15</v>
      </c>
      <c r="O9" s="42">
        <v>76.15</v>
      </c>
      <c r="P9" s="42">
        <v>76.15</v>
      </c>
      <c r="Q9" s="42">
        <v>76.15</v>
      </c>
    </row>
    <row r="10" spans="1:17" ht="166.5" customHeight="1">
      <c r="A10" s="10">
        <v>5</v>
      </c>
      <c r="B10" s="74" t="s">
        <v>97</v>
      </c>
      <c r="C10" s="29" t="s">
        <v>4</v>
      </c>
      <c r="D10" s="27"/>
      <c r="E10" s="41"/>
      <c r="F10" s="29">
        <v>60.6</v>
      </c>
      <c r="G10" s="29">
        <v>60.6</v>
      </c>
      <c r="H10" s="29">
        <v>60.65</v>
      </c>
      <c r="I10" s="29">
        <v>60.7</v>
      </c>
      <c r="J10" s="29">
        <v>60.75</v>
      </c>
      <c r="K10" s="118">
        <v>60.8</v>
      </c>
      <c r="L10" s="118">
        <v>60.85</v>
      </c>
      <c r="M10" s="118">
        <v>60.9</v>
      </c>
      <c r="N10" s="118">
        <v>60.95</v>
      </c>
      <c r="O10" s="118">
        <v>61</v>
      </c>
      <c r="P10" s="118">
        <v>61.05</v>
      </c>
      <c r="Q10" s="118">
        <v>61.1</v>
      </c>
    </row>
    <row r="11" spans="1:17" ht="59.25" customHeight="1">
      <c r="A11" s="189" t="s">
        <v>262</v>
      </c>
      <c r="B11" s="189"/>
      <c r="C11" s="189"/>
      <c r="D11" s="189"/>
      <c r="E11" s="189"/>
      <c r="F11" s="9"/>
      <c r="M11" s="193" t="s">
        <v>63</v>
      </c>
      <c r="N11" s="193"/>
      <c r="O11" s="193"/>
      <c r="P11" s="193"/>
      <c r="Q11" s="194"/>
    </row>
    <row r="16" spans="4:7" ht="15.75">
      <c r="D16" s="23"/>
      <c r="E16" s="23"/>
      <c r="F16" s="3"/>
      <c r="G16" s="23"/>
    </row>
    <row r="17" spans="4:7" ht="15.75">
      <c r="D17" s="24"/>
      <c r="E17" s="25"/>
      <c r="F17" s="21"/>
      <c r="G17" s="25"/>
    </row>
    <row r="18" spans="4:7" ht="15.75">
      <c r="D18" s="26"/>
      <c r="E18" s="26"/>
      <c r="F18" s="22"/>
      <c r="G18" s="26"/>
    </row>
  </sheetData>
  <sheetProtection/>
  <mergeCells count="15">
    <mergeCell ref="M1:Q1"/>
    <mergeCell ref="D3:D4"/>
    <mergeCell ref="A2:Q2"/>
    <mergeCell ref="A5:Q5"/>
    <mergeCell ref="I3:J3"/>
    <mergeCell ref="K3:Q3"/>
    <mergeCell ref="H3:H4"/>
    <mergeCell ref="A11:E11"/>
    <mergeCell ref="A3:A4"/>
    <mergeCell ref="G3:G4"/>
    <mergeCell ref="M11:Q11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76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view="pageBreakPreview" zoomScale="93" zoomScaleSheetLayoutView="93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25390625" defaultRowHeight="12.75"/>
  <cols>
    <col min="1" max="1" width="5.25390625" style="45" customWidth="1"/>
    <col min="2" max="2" width="53.75390625" style="45" customWidth="1"/>
    <col min="3" max="9" width="17.00390625" style="45" customWidth="1"/>
    <col min="10" max="16384" width="9.25390625" style="45" customWidth="1"/>
  </cols>
  <sheetData>
    <row r="1" spans="1:9" ht="68.25" customHeight="1">
      <c r="A1" s="32"/>
      <c r="B1" s="32"/>
      <c r="C1" s="32"/>
      <c r="E1" s="124"/>
      <c r="G1" s="205" t="s">
        <v>263</v>
      </c>
      <c r="H1" s="205"/>
      <c r="I1" s="205"/>
    </row>
    <row r="2" spans="1:9" ht="52.5" customHeight="1">
      <c r="A2" s="206" t="s">
        <v>218</v>
      </c>
      <c r="B2" s="206"/>
      <c r="C2" s="206"/>
      <c r="D2" s="206"/>
      <c r="E2" s="206"/>
      <c r="F2" s="206"/>
      <c r="G2" s="206"/>
      <c r="H2" s="206"/>
      <c r="I2" s="206"/>
    </row>
    <row r="3" spans="1:9" ht="26.25" customHeight="1">
      <c r="A3" s="211" t="s">
        <v>9</v>
      </c>
      <c r="B3" s="211" t="s">
        <v>26</v>
      </c>
      <c r="C3" s="212" t="s">
        <v>24</v>
      </c>
      <c r="D3" s="215" t="s">
        <v>65</v>
      </c>
      <c r="E3" s="216"/>
      <c r="F3" s="216"/>
      <c r="G3" s="216"/>
      <c r="H3" s="216"/>
      <c r="I3" s="217"/>
    </row>
    <row r="4" spans="1:9" ht="45.75" customHeight="1">
      <c r="A4" s="211"/>
      <c r="B4" s="211"/>
      <c r="C4" s="213"/>
      <c r="D4" s="191" t="s">
        <v>28</v>
      </c>
      <c r="E4" s="191" t="s">
        <v>29</v>
      </c>
      <c r="F4" s="191" t="s">
        <v>35</v>
      </c>
      <c r="G4" s="191" t="s">
        <v>36</v>
      </c>
      <c r="H4" s="191" t="s">
        <v>37</v>
      </c>
      <c r="I4" s="121" t="s">
        <v>209</v>
      </c>
    </row>
    <row r="5" spans="1:9" ht="20.25" customHeight="1">
      <c r="A5" s="211"/>
      <c r="B5" s="211"/>
      <c r="C5" s="214"/>
      <c r="D5" s="192"/>
      <c r="E5" s="192"/>
      <c r="F5" s="192"/>
      <c r="G5" s="192"/>
      <c r="H5" s="192"/>
      <c r="I5" s="54" t="s">
        <v>38</v>
      </c>
    </row>
    <row r="6" spans="1:9" ht="21" customHeight="1">
      <c r="A6" s="207" t="s">
        <v>23</v>
      </c>
      <c r="B6" s="208"/>
      <c r="C6" s="208"/>
      <c r="D6" s="208"/>
      <c r="E6" s="208"/>
      <c r="F6" s="208"/>
      <c r="G6" s="208"/>
      <c r="H6" s="208"/>
      <c r="I6" s="209"/>
    </row>
    <row r="7" spans="1:9" ht="31.5">
      <c r="A7" s="55">
        <v>1</v>
      </c>
      <c r="B7" s="59" t="s">
        <v>49</v>
      </c>
      <c r="C7" s="57"/>
      <c r="D7" s="57">
        <v>23711.2</v>
      </c>
      <c r="E7" s="57"/>
      <c r="F7" s="57"/>
      <c r="G7" s="57"/>
      <c r="H7" s="57"/>
      <c r="I7" s="115"/>
    </row>
    <row r="8" spans="1:9" ht="14.25" customHeight="1">
      <c r="A8" s="55"/>
      <c r="B8" s="58" t="s">
        <v>13</v>
      </c>
      <c r="C8" s="57"/>
      <c r="D8" s="57"/>
      <c r="E8" s="57"/>
      <c r="F8" s="57"/>
      <c r="G8" s="57"/>
      <c r="H8" s="57"/>
      <c r="I8" s="115"/>
    </row>
    <row r="9" spans="1:9" ht="15.75" customHeight="1">
      <c r="A9" s="55"/>
      <c r="B9" s="58" t="s">
        <v>11</v>
      </c>
      <c r="C9" s="57"/>
      <c r="D9" s="57"/>
      <c r="E9" s="57"/>
      <c r="F9" s="57"/>
      <c r="G9" s="57"/>
      <c r="H9" s="57"/>
      <c r="I9" s="115"/>
    </row>
    <row r="10" spans="1:9" ht="16.5" customHeight="1">
      <c r="A10" s="55"/>
      <c r="B10" s="58" t="s">
        <v>12</v>
      </c>
      <c r="C10" s="57"/>
      <c r="D10" s="57">
        <f>D7</f>
        <v>23711.2</v>
      </c>
      <c r="E10" s="57"/>
      <c r="F10" s="57"/>
      <c r="G10" s="57"/>
      <c r="H10" s="57"/>
      <c r="I10" s="115"/>
    </row>
    <row r="11" spans="2:9" ht="15.75">
      <c r="B11" s="58" t="s">
        <v>14</v>
      </c>
      <c r="C11" s="115"/>
      <c r="D11" s="115"/>
      <c r="E11" s="115"/>
      <c r="F11" s="115"/>
      <c r="G11" s="115"/>
      <c r="H11" s="115"/>
      <c r="I11" s="115"/>
    </row>
    <row r="12" spans="1:9" ht="17.25" customHeight="1">
      <c r="A12" s="55"/>
      <c r="B12" s="58" t="s">
        <v>219</v>
      </c>
      <c r="C12" s="57"/>
      <c r="D12" s="57"/>
      <c r="E12" s="57"/>
      <c r="F12" s="57"/>
      <c r="G12" s="57"/>
      <c r="H12" s="57"/>
      <c r="I12" s="115"/>
    </row>
    <row r="13" spans="1:9" ht="47.25">
      <c r="A13" s="55">
        <v>2</v>
      </c>
      <c r="B13" s="59" t="s">
        <v>50</v>
      </c>
      <c r="C13" s="57">
        <f>E13+F13+G13+H13</f>
        <v>568548.7</v>
      </c>
      <c r="D13" s="57">
        <v>2680.1</v>
      </c>
      <c r="E13" s="57">
        <f>E16+E17+E18</f>
        <v>60000</v>
      </c>
      <c r="F13" s="57">
        <f>F16+F17+F18</f>
        <v>80000</v>
      </c>
      <c r="G13" s="57">
        <f>G16+G17+G18</f>
        <v>428548.7</v>
      </c>
      <c r="H13" s="57"/>
      <c r="I13" s="115"/>
    </row>
    <row r="14" spans="1:9" ht="15.75">
      <c r="A14" s="55"/>
      <c r="B14" s="58" t="s">
        <v>13</v>
      </c>
      <c r="C14" s="57"/>
      <c r="D14" s="57"/>
      <c r="E14" s="57"/>
      <c r="F14" s="57"/>
      <c r="G14" s="57"/>
      <c r="H14" s="57"/>
      <c r="I14" s="115"/>
    </row>
    <row r="15" spans="1:9" ht="15.75">
      <c r="A15" s="55"/>
      <c r="B15" s="58" t="s">
        <v>11</v>
      </c>
      <c r="C15" s="57"/>
      <c r="D15" s="57"/>
      <c r="E15" s="57"/>
      <c r="F15" s="57"/>
      <c r="G15" s="57"/>
      <c r="H15" s="57"/>
      <c r="I15" s="115"/>
    </row>
    <row r="16" spans="1:9" ht="15.75">
      <c r="A16" s="55"/>
      <c r="B16" s="58" t="s">
        <v>12</v>
      </c>
      <c r="C16" s="57"/>
      <c r="D16" s="57">
        <f>D13</f>
        <v>2680.1</v>
      </c>
      <c r="E16" s="57">
        <f>'[1]КАИП'!D3</f>
        <v>60000</v>
      </c>
      <c r="F16" s="57">
        <f>'[1]КАИП'!E3</f>
        <v>80000</v>
      </c>
      <c r="G16" s="57">
        <f>'[1]КАИП'!F3</f>
        <v>428548.7</v>
      </c>
      <c r="H16" s="57"/>
      <c r="I16" s="115"/>
    </row>
    <row r="17" spans="1:9" ht="15.75">
      <c r="A17" s="55"/>
      <c r="B17" s="58" t="s">
        <v>14</v>
      </c>
      <c r="C17" s="57"/>
      <c r="D17" s="57"/>
      <c r="E17" s="57"/>
      <c r="F17" s="57"/>
      <c r="G17" s="57"/>
      <c r="H17" s="57"/>
      <c r="I17" s="115"/>
    </row>
    <row r="18" spans="1:9" ht="15.75">
      <c r="A18" s="55"/>
      <c r="B18" s="58" t="s">
        <v>219</v>
      </c>
      <c r="C18" s="57"/>
      <c r="D18" s="57"/>
      <c r="E18" s="57"/>
      <c r="F18" s="57"/>
      <c r="G18" s="57"/>
      <c r="H18" s="57"/>
      <c r="I18" s="115"/>
    </row>
    <row r="19" spans="1:9" ht="31.5">
      <c r="A19" s="55">
        <v>3</v>
      </c>
      <c r="B19" s="56" t="s">
        <v>51</v>
      </c>
      <c r="C19" s="57">
        <f>E19+F19+G19+H19</f>
        <v>143834</v>
      </c>
      <c r="D19" s="57">
        <v>79993.8</v>
      </c>
      <c r="E19" s="57">
        <f>E22+E23+E24</f>
        <v>50422.7</v>
      </c>
      <c r="F19" s="57">
        <f>F22+F23+F24</f>
        <v>93411.3</v>
      </c>
      <c r="G19" s="57"/>
      <c r="H19" s="57"/>
      <c r="I19" s="115"/>
    </row>
    <row r="20" spans="1:9" ht="15.75">
      <c r="A20" s="55"/>
      <c r="B20" s="58" t="s">
        <v>13</v>
      </c>
      <c r="C20" s="57"/>
      <c r="D20" s="57"/>
      <c r="E20" s="57"/>
      <c r="F20" s="57"/>
      <c r="G20" s="57"/>
      <c r="H20" s="57"/>
      <c r="I20" s="115"/>
    </row>
    <row r="21" spans="1:9" ht="15.75">
      <c r="A21" s="55"/>
      <c r="B21" s="58" t="s">
        <v>11</v>
      </c>
      <c r="C21" s="57"/>
      <c r="D21" s="57"/>
      <c r="E21" s="57"/>
      <c r="F21" s="57"/>
      <c r="G21" s="57"/>
      <c r="H21" s="57"/>
      <c r="I21" s="115"/>
    </row>
    <row r="22" spans="1:9" ht="15.75">
      <c r="A22" s="55"/>
      <c r="B22" s="58" t="s">
        <v>12</v>
      </c>
      <c r="C22" s="57"/>
      <c r="D22" s="57">
        <f>D19</f>
        <v>79993.8</v>
      </c>
      <c r="E22" s="57">
        <f>'[1]КАИП'!D6</f>
        <v>50422.7</v>
      </c>
      <c r="F22" s="57">
        <f>'[1]КАИП'!E6</f>
        <v>93411.3</v>
      </c>
      <c r="G22" s="57">
        <f>'[1]КАИП'!F6</f>
        <v>0</v>
      </c>
      <c r="H22" s="57"/>
      <c r="I22" s="115"/>
    </row>
    <row r="23" spans="1:9" ht="15.75">
      <c r="A23" s="55"/>
      <c r="B23" s="58" t="s">
        <v>14</v>
      </c>
      <c r="C23" s="57"/>
      <c r="D23" s="57"/>
      <c r="E23" s="57"/>
      <c r="F23" s="57"/>
      <c r="G23" s="57"/>
      <c r="H23" s="57"/>
      <c r="I23" s="115"/>
    </row>
    <row r="24" spans="1:9" ht="15.75">
      <c r="A24" s="55"/>
      <c r="B24" s="58" t="s">
        <v>219</v>
      </c>
      <c r="C24" s="57"/>
      <c r="D24" s="57"/>
      <c r="E24" s="57"/>
      <c r="F24" s="57"/>
      <c r="G24" s="57"/>
      <c r="H24" s="57"/>
      <c r="I24" s="115"/>
    </row>
    <row r="25" spans="1:9" ht="33.75" customHeight="1">
      <c r="A25" s="55">
        <v>4</v>
      </c>
      <c r="B25" s="56" t="s">
        <v>73</v>
      </c>
      <c r="C25" s="57"/>
      <c r="D25" s="57">
        <f>D27+D28+D29+D30</f>
        <v>106605.1</v>
      </c>
      <c r="E25" s="57"/>
      <c r="F25" s="57"/>
      <c r="G25" s="57"/>
      <c r="H25" s="57"/>
      <c r="I25" s="115"/>
    </row>
    <row r="26" spans="1:9" ht="15.75">
      <c r="A26" s="55"/>
      <c r="B26" s="58" t="s">
        <v>13</v>
      </c>
      <c r="C26" s="57"/>
      <c r="D26" s="57"/>
      <c r="E26" s="57"/>
      <c r="F26" s="57"/>
      <c r="G26" s="57"/>
      <c r="H26" s="57"/>
      <c r="I26" s="115"/>
    </row>
    <row r="27" spans="1:9" ht="15.75">
      <c r="A27" s="55"/>
      <c r="B27" s="58" t="s">
        <v>11</v>
      </c>
      <c r="C27" s="57"/>
      <c r="D27" s="57">
        <v>12700</v>
      </c>
      <c r="E27" s="57"/>
      <c r="F27" s="57"/>
      <c r="G27" s="57"/>
      <c r="H27" s="57"/>
      <c r="I27" s="115"/>
    </row>
    <row r="28" spans="1:9" ht="15.75">
      <c r="A28" s="55"/>
      <c r="B28" s="58" t="s">
        <v>12</v>
      </c>
      <c r="C28" s="57"/>
      <c r="D28" s="57">
        <v>93905.1</v>
      </c>
      <c r="E28" s="57"/>
      <c r="F28" s="57"/>
      <c r="G28" s="57"/>
      <c r="H28" s="57"/>
      <c r="I28" s="115"/>
    </row>
    <row r="29" spans="1:9" ht="15.75">
      <c r="A29" s="55"/>
      <c r="B29" s="58" t="s">
        <v>14</v>
      </c>
      <c r="C29" s="57"/>
      <c r="D29" s="57"/>
      <c r="E29" s="57"/>
      <c r="F29" s="57"/>
      <c r="G29" s="57"/>
      <c r="H29" s="57"/>
      <c r="I29" s="115"/>
    </row>
    <row r="30" spans="1:9" ht="15.75">
      <c r="A30" s="55"/>
      <c r="B30" s="58" t="s">
        <v>219</v>
      </c>
      <c r="C30" s="57"/>
      <c r="D30" s="57"/>
      <c r="E30" s="57"/>
      <c r="F30" s="57"/>
      <c r="G30" s="57"/>
      <c r="H30" s="57"/>
      <c r="I30" s="115"/>
    </row>
    <row r="31" spans="1:9" ht="47.25">
      <c r="A31" s="55">
        <v>5</v>
      </c>
      <c r="B31" s="56" t="s">
        <v>100</v>
      </c>
      <c r="C31" s="57"/>
      <c r="D31" s="57">
        <v>25296.9</v>
      </c>
      <c r="E31" s="57">
        <v>35688.8</v>
      </c>
      <c r="F31" s="57"/>
      <c r="G31" s="57"/>
      <c r="H31" s="57"/>
      <c r="I31" s="115"/>
    </row>
    <row r="32" spans="1:9" ht="15.75">
      <c r="A32" s="55"/>
      <c r="B32" s="58" t="s">
        <v>13</v>
      </c>
      <c r="C32" s="57"/>
      <c r="D32" s="57"/>
      <c r="E32" s="57"/>
      <c r="F32" s="57"/>
      <c r="G32" s="57"/>
      <c r="H32" s="57"/>
      <c r="I32" s="115"/>
    </row>
    <row r="33" spans="1:9" ht="15.75">
      <c r="A33" s="55"/>
      <c r="B33" s="58" t="s">
        <v>11</v>
      </c>
      <c r="C33" s="57"/>
      <c r="D33" s="57"/>
      <c r="E33" s="57"/>
      <c r="F33" s="57"/>
      <c r="G33" s="57"/>
      <c r="H33" s="57"/>
      <c r="I33" s="115"/>
    </row>
    <row r="34" spans="1:9" ht="15.75">
      <c r="A34" s="55"/>
      <c r="B34" s="58" t="s">
        <v>12</v>
      </c>
      <c r="C34" s="57"/>
      <c r="D34" s="57">
        <v>25296.9</v>
      </c>
      <c r="E34" s="57">
        <f>E31</f>
        <v>35688.8</v>
      </c>
      <c r="F34" s="57"/>
      <c r="G34" s="57"/>
      <c r="H34" s="57"/>
      <c r="I34" s="115"/>
    </row>
    <row r="35" spans="1:9" ht="15.75">
      <c r="A35" s="55"/>
      <c r="B35" s="58" t="s">
        <v>14</v>
      </c>
      <c r="C35" s="57"/>
      <c r="D35" s="57"/>
      <c r="E35" s="57"/>
      <c r="F35" s="57"/>
      <c r="G35" s="57"/>
      <c r="H35" s="57"/>
      <c r="I35" s="115"/>
    </row>
    <row r="36" spans="1:9" ht="15.75">
      <c r="A36" s="55"/>
      <c r="B36" s="58" t="s">
        <v>219</v>
      </c>
      <c r="C36" s="57"/>
      <c r="D36" s="57"/>
      <c r="E36" s="57"/>
      <c r="F36" s="57"/>
      <c r="G36" s="57"/>
      <c r="H36" s="57"/>
      <c r="I36" s="115"/>
    </row>
    <row r="37" spans="1:9" ht="47.25">
      <c r="A37" s="55">
        <v>6</v>
      </c>
      <c r="B37" s="56" t="s">
        <v>52</v>
      </c>
      <c r="C37" s="57">
        <f>E37+F37+G37+H37</f>
        <v>428503.6</v>
      </c>
      <c r="D37" s="57">
        <v>201.7</v>
      </c>
      <c r="E37" s="57">
        <f>E40+E41+E42</f>
        <v>50709.8</v>
      </c>
      <c r="F37" s="57">
        <f>F40+F41+F42</f>
        <v>70000</v>
      </c>
      <c r="G37" s="57">
        <f>G40+G41+G42</f>
        <v>307793.8</v>
      </c>
      <c r="H37" s="57"/>
      <c r="I37" s="115"/>
    </row>
    <row r="38" spans="1:9" ht="15.75">
      <c r="A38" s="55"/>
      <c r="B38" s="58" t="s">
        <v>13</v>
      </c>
      <c r="C38" s="57"/>
      <c r="D38" s="57"/>
      <c r="E38" s="57"/>
      <c r="F38" s="57"/>
      <c r="G38" s="57"/>
      <c r="H38" s="57"/>
      <c r="I38" s="115"/>
    </row>
    <row r="39" spans="1:9" ht="15.75">
      <c r="A39" s="55"/>
      <c r="B39" s="58" t="s">
        <v>11</v>
      </c>
      <c r="C39" s="57"/>
      <c r="D39" s="57"/>
      <c r="E39" s="57"/>
      <c r="F39" s="57"/>
      <c r="G39" s="57"/>
      <c r="H39" s="57"/>
      <c r="I39" s="115"/>
    </row>
    <row r="40" spans="1:9" ht="15.75">
      <c r="A40" s="55"/>
      <c r="B40" s="58" t="s">
        <v>12</v>
      </c>
      <c r="C40" s="57"/>
      <c r="D40" s="57">
        <v>201.7</v>
      </c>
      <c r="E40" s="57">
        <f>'[1]КАИП'!D12</f>
        <v>50709.8</v>
      </c>
      <c r="F40" s="57">
        <f>'[1]КАИП'!E12</f>
        <v>70000</v>
      </c>
      <c r="G40" s="57">
        <f>'[1]КАИП'!F12</f>
        <v>307793.8</v>
      </c>
      <c r="H40" s="57"/>
      <c r="I40" s="115"/>
    </row>
    <row r="41" spans="1:9" ht="15.75">
      <c r="A41" s="55"/>
      <c r="B41" s="58" t="s">
        <v>14</v>
      </c>
      <c r="C41" s="57"/>
      <c r="D41" s="57"/>
      <c r="E41" s="57"/>
      <c r="F41" s="57"/>
      <c r="G41" s="57"/>
      <c r="H41" s="57"/>
      <c r="I41" s="115"/>
    </row>
    <row r="42" spans="1:9" ht="15.75">
      <c r="A42" s="55"/>
      <c r="B42" s="58" t="s">
        <v>219</v>
      </c>
      <c r="C42" s="57"/>
      <c r="D42" s="57"/>
      <c r="E42" s="57"/>
      <c r="F42" s="57"/>
      <c r="G42" s="57"/>
      <c r="H42" s="57"/>
      <c r="I42" s="115"/>
    </row>
    <row r="43" spans="1:9" ht="36" customHeight="1">
      <c r="A43" s="55">
        <v>7</v>
      </c>
      <c r="B43" s="56" t="s">
        <v>53</v>
      </c>
      <c r="C43" s="57">
        <f>E43+F43+G43+H43</f>
        <v>221722</v>
      </c>
      <c r="D43" s="57">
        <f>D45+D46+D47+D48</f>
        <v>99983.2</v>
      </c>
      <c r="E43" s="57">
        <f>E45+E46+E47+E48</f>
        <v>144340</v>
      </c>
      <c r="F43" s="57">
        <f>F45+F46+F47+F48</f>
        <v>77382</v>
      </c>
      <c r="G43" s="57"/>
      <c r="H43" s="57"/>
      <c r="I43" s="115"/>
    </row>
    <row r="44" spans="1:9" ht="15.75">
      <c r="A44" s="55"/>
      <c r="B44" s="58" t="s">
        <v>13</v>
      </c>
      <c r="C44" s="57"/>
      <c r="D44" s="57"/>
      <c r="E44" s="57"/>
      <c r="F44" s="57"/>
      <c r="G44" s="57"/>
      <c r="H44" s="57"/>
      <c r="I44" s="115"/>
    </row>
    <row r="45" spans="1:9" ht="15.75">
      <c r="A45" s="55"/>
      <c r="B45" s="58" t="s">
        <v>11</v>
      </c>
      <c r="C45" s="57"/>
      <c r="D45" s="57"/>
      <c r="E45" s="57">
        <v>24340</v>
      </c>
      <c r="F45" s="57"/>
      <c r="G45" s="57"/>
      <c r="H45" s="57"/>
      <c r="I45" s="115"/>
    </row>
    <row r="46" spans="1:9" ht="15.75" customHeight="1">
      <c r="A46" s="55"/>
      <c r="B46" s="58" t="s">
        <v>12</v>
      </c>
      <c r="C46" s="57"/>
      <c r="D46" s="60">
        <v>99983.2</v>
      </c>
      <c r="E46" s="60">
        <v>120000</v>
      </c>
      <c r="F46" s="60">
        <v>77382</v>
      </c>
      <c r="G46" s="60">
        <f>'[1]КАИП'!F7</f>
        <v>0</v>
      </c>
      <c r="H46" s="57"/>
      <c r="I46" s="115"/>
    </row>
    <row r="47" spans="1:9" ht="16.5" customHeight="1">
      <c r="A47" s="55"/>
      <c r="B47" s="58" t="s">
        <v>14</v>
      </c>
      <c r="C47" s="57"/>
      <c r="D47" s="57"/>
      <c r="E47" s="57"/>
      <c r="F47" s="57"/>
      <c r="G47" s="57"/>
      <c r="H47" s="57"/>
      <c r="I47" s="115"/>
    </row>
    <row r="48" spans="1:9" ht="19.5" customHeight="1">
      <c r="A48" s="55"/>
      <c r="B48" s="58" t="s">
        <v>219</v>
      </c>
      <c r="C48" s="57"/>
      <c r="D48" s="57"/>
      <c r="E48" s="57"/>
      <c r="F48" s="57"/>
      <c r="G48" s="57"/>
      <c r="H48" s="57"/>
      <c r="I48" s="115"/>
    </row>
    <row r="49" spans="1:9" ht="36" customHeight="1">
      <c r="A49" s="55">
        <v>8</v>
      </c>
      <c r="B49" s="56" t="s">
        <v>101</v>
      </c>
      <c r="C49" s="57">
        <f>E49+F49+G49+H49</f>
        <v>280473</v>
      </c>
      <c r="D49" s="57">
        <v>7698</v>
      </c>
      <c r="E49" s="57">
        <f>E52+E53+E54</f>
        <v>0</v>
      </c>
      <c r="F49" s="57">
        <f>F52+F53+F54</f>
        <v>40000</v>
      </c>
      <c r="G49" s="57">
        <f>G52+G53+G54</f>
        <v>240473</v>
      </c>
      <c r="H49" s="57"/>
      <c r="I49" s="115"/>
    </row>
    <row r="50" spans="1:9" ht="16.5" customHeight="1">
      <c r="A50" s="55"/>
      <c r="B50" s="58" t="s">
        <v>13</v>
      </c>
      <c r="C50" s="57"/>
      <c r="D50" s="57"/>
      <c r="E50" s="57"/>
      <c r="F50" s="57"/>
      <c r="G50" s="57"/>
      <c r="H50" s="57"/>
      <c r="I50" s="115"/>
    </row>
    <row r="51" spans="1:9" ht="16.5" customHeight="1">
      <c r="A51" s="55"/>
      <c r="B51" s="58" t="s">
        <v>11</v>
      </c>
      <c r="C51" s="57"/>
      <c r="D51" s="57"/>
      <c r="E51" s="57"/>
      <c r="F51" s="57"/>
      <c r="G51" s="57"/>
      <c r="H51" s="57"/>
      <c r="I51" s="115"/>
    </row>
    <row r="52" spans="1:9" ht="16.5" customHeight="1">
      <c r="A52" s="55"/>
      <c r="B52" s="58" t="s">
        <v>12</v>
      </c>
      <c r="C52" s="57"/>
      <c r="D52" s="57">
        <v>7698</v>
      </c>
      <c r="E52" s="57">
        <f>'[1]КАИП'!D8</f>
        <v>0</v>
      </c>
      <c r="F52" s="57">
        <f>'[1]КАИП'!E8</f>
        <v>40000</v>
      </c>
      <c r="G52" s="57">
        <f>'[1]КАИП'!F8</f>
        <v>240473</v>
      </c>
      <c r="H52" s="57"/>
      <c r="I52" s="115"/>
    </row>
    <row r="53" spans="1:9" ht="16.5" customHeight="1">
      <c r="A53" s="55"/>
      <c r="B53" s="58" t="s">
        <v>14</v>
      </c>
      <c r="C53" s="57"/>
      <c r="D53" s="57"/>
      <c r="E53" s="57"/>
      <c r="F53" s="57"/>
      <c r="G53" s="57"/>
      <c r="H53" s="57"/>
      <c r="I53" s="115"/>
    </row>
    <row r="54" spans="1:9" ht="16.5" customHeight="1">
      <c r="A54" s="55"/>
      <c r="B54" s="58" t="s">
        <v>219</v>
      </c>
      <c r="C54" s="57"/>
      <c r="D54" s="57"/>
      <c r="E54" s="57"/>
      <c r="F54" s="57"/>
      <c r="G54" s="57"/>
      <c r="H54" s="57"/>
      <c r="I54" s="115"/>
    </row>
    <row r="55" spans="1:9" ht="33" customHeight="1" hidden="1">
      <c r="A55" s="55">
        <v>9</v>
      </c>
      <c r="B55" s="56" t="s">
        <v>54</v>
      </c>
      <c r="C55" s="57"/>
      <c r="D55" s="57"/>
      <c r="E55" s="57"/>
      <c r="F55" s="57"/>
      <c r="G55" s="57"/>
      <c r="H55" s="57"/>
      <c r="I55" s="115"/>
    </row>
    <row r="56" spans="1:9" ht="16.5" customHeight="1" hidden="1">
      <c r="A56" s="55"/>
      <c r="B56" s="58" t="s">
        <v>13</v>
      </c>
      <c r="C56" s="57"/>
      <c r="D56" s="57"/>
      <c r="E56" s="57"/>
      <c r="F56" s="57"/>
      <c r="G56" s="57"/>
      <c r="H56" s="57"/>
      <c r="I56" s="115"/>
    </row>
    <row r="57" spans="1:9" ht="16.5" customHeight="1" hidden="1">
      <c r="A57" s="55"/>
      <c r="B57" s="58" t="s">
        <v>11</v>
      </c>
      <c r="C57" s="57"/>
      <c r="D57" s="57"/>
      <c r="E57" s="57"/>
      <c r="F57" s="57"/>
      <c r="G57" s="57"/>
      <c r="H57" s="57"/>
      <c r="I57" s="115"/>
    </row>
    <row r="58" spans="1:9" ht="16.5" customHeight="1" hidden="1">
      <c r="A58" s="55"/>
      <c r="B58" s="58" t="s">
        <v>12</v>
      </c>
      <c r="C58" s="57"/>
      <c r="D58" s="57"/>
      <c r="E58" s="57"/>
      <c r="F58" s="57"/>
      <c r="G58" s="57"/>
      <c r="H58" s="57"/>
      <c r="I58" s="115"/>
    </row>
    <row r="59" spans="1:9" ht="16.5" customHeight="1" hidden="1">
      <c r="A59" s="55"/>
      <c r="B59" s="58" t="s">
        <v>14</v>
      </c>
      <c r="C59" s="57"/>
      <c r="D59" s="57"/>
      <c r="E59" s="57"/>
      <c r="F59" s="57"/>
      <c r="G59" s="57"/>
      <c r="H59" s="57"/>
      <c r="I59" s="115"/>
    </row>
    <row r="60" spans="1:9" ht="16.5" customHeight="1" hidden="1">
      <c r="A60" s="55"/>
      <c r="B60" s="58" t="s">
        <v>219</v>
      </c>
      <c r="C60" s="57"/>
      <c r="D60" s="57"/>
      <c r="E60" s="57"/>
      <c r="F60" s="57"/>
      <c r="G60" s="57"/>
      <c r="H60" s="57"/>
      <c r="I60" s="115"/>
    </row>
    <row r="61" spans="1:9" ht="18" customHeight="1">
      <c r="A61" s="55">
        <v>9</v>
      </c>
      <c r="B61" s="56" t="s">
        <v>55</v>
      </c>
      <c r="C61" s="57">
        <f>E61+F61+G61+H61</f>
        <v>72342.4</v>
      </c>
      <c r="D61" s="57">
        <f>D63+D64+D65+D66</f>
        <v>181104.2</v>
      </c>
      <c r="E61" s="57">
        <f>E63+E64+E65+E66</f>
        <v>72342.4</v>
      </c>
      <c r="F61" s="57"/>
      <c r="G61" s="57"/>
      <c r="H61" s="57"/>
      <c r="I61" s="115"/>
    </row>
    <row r="62" spans="1:9" ht="18" customHeight="1">
      <c r="A62" s="55"/>
      <c r="B62" s="58" t="s">
        <v>13</v>
      </c>
      <c r="C62" s="57"/>
      <c r="D62" s="57"/>
      <c r="E62" s="57"/>
      <c r="F62" s="57"/>
      <c r="G62" s="57"/>
      <c r="H62" s="57"/>
      <c r="I62" s="115"/>
    </row>
    <row r="63" spans="1:9" ht="18" customHeight="1">
      <c r="A63" s="55"/>
      <c r="B63" s="58" t="s">
        <v>11</v>
      </c>
      <c r="C63" s="57"/>
      <c r="D63" s="57"/>
      <c r="E63" s="57">
        <v>11960</v>
      </c>
      <c r="F63" s="57"/>
      <c r="G63" s="57"/>
      <c r="H63" s="57"/>
      <c r="I63" s="115"/>
    </row>
    <row r="64" spans="1:9" ht="18" customHeight="1">
      <c r="A64" s="55"/>
      <c r="B64" s="58" t="s">
        <v>12</v>
      </c>
      <c r="C64" s="57"/>
      <c r="D64" s="57">
        <v>181104.2</v>
      </c>
      <c r="E64" s="57">
        <v>60382.4</v>
      </c>
      <c r="F64" s="57"/>
      <c r="G64" s="57"/>
      <c r="H64" s="57"/>
      <c r="I64" s="115"/>
    </row>
    <row r="65" spans="1:9" ht="18" customHeight="1">
      <c r="A65" s="55"/>
      <c r="B65" s="58" t="s">
        <v>14</v>
      </c>
      <c r="C65" s="57"/>
      <c r="D65" s="57"/>
      <c r="E65" s="57"/>
      <c r="F65" s="57"/>
      <c r="G65" s="57"/>
      <c r="H65" s="57"/>
      <c r="I65" s="115"/>
    </row>
    <row r="66" spans="1:9" ht="18" customHeight="1">
      <c r="A66" s="55"/>
      <c r="B66" s="58" t="s">
        <v>219</v>
      </c>
      <c r="C66" s="57"/>
      <c r="D66" s="57"/>
      <c r="E66" s="57"/>
      <c r="F66" s="57"/>
      <c r="G66" s="57"/>
      <c r="H66" s="57"/>
      <c r="I66" s="115"/>
    </row>
    <row r="67" spans="1:9" ht="33" customHeight="1">
      <c r="A67" s="55">
        <v>10</v>
      </c>
      <c r="B67" s="56" t="s">
        <v>57</v>
      </c>
      <c r="C67" s="57">
        <f>E67+F67+G67+H67</f>
        <v>307891.7</v>
      </c>
      <c r="D67" s="57">
        <v>39975.6</v>
      </c>
      <c r="E67" s="57">
        <f>E70+E71+E72</f>
        <v>69215.7</v>
      </c>
      <c r="F67" s="57">
        <f>F70+F71+F72</f>
        <v>238676</v>
      </c>
      <c r="G67" s="57"/>
      <c r="H67" s="57"/>
      <c r="I67" s="115"/>
    </row>
    <row r="68" spans="1:9" ht="14.25" customHeight="1">
      <c r="A68" s="55"/>
      <c r="B68" s="58" t="s">
        <v>13</v>
      </c>
      <c r="C68" s="57"/>
      <c r="D68" s="57"/>
      <c r="E68" s="57"/>
      <c r="F68" s="57"/>
      <c r="G68" s="57"/>
      <c r="H68" s="57"/>
      <c r="I68" s="115"/>
    </row>
    <row r="69" spans="1:9" ht="14.25" customHeight="1">
      <c r="A69" s="55"/>
      <c r="B69" s="58" t="s">
        <v>11</v>
      </c>
      <c r="C69" s="57"/>
      <c r="D69" s="57"/>
      <c r="E69" s="57"/>
      <c r="F69" s="57"/>
      <c r="G69" s="57"/>
      <c r="H69" s="57"/>
      <c r="I69" s="115"/>
    </row>
    <row r="70" spans="1:9" ht="15.75" customHeight="1">
      <c r="A70" s="55"/>
      <c r="B70" s="58" t="s">
        <v>12</v>
      </c>
      <c r="C70" s="57"/>
      <c r="D70" s="57">
        <f>D67</f>
        <v>39975.6</v>
      </c>
      <c r="E70" s="57">
        <f>'[1]КАИП'!D9</f>
        <v>69215.7</v>
      </c>
      <c r="F70" s="57">
        <f>'[1]КАИП'!E9</f>
        <v>238676</v>
      </c>
      <c r="G70" s="57">
        <f>'[1]КАИП'!F9</f>
        <v>0</v>
      </c>
      <c r="H70" s="57"/>
      <c r="I70" s="115"/>
    </row>
    <row r="71" spans="1:9" ht="18" customHeight="1">
      <c r="A71" s="55"/>
      <c r="B71" s="58" t="s">
        <v>14</v>
      </c>
      <c r="C71" s="57"/>
      <c r="D71" s="57"/>
      <c r="E71" s="57"/>
      <c r="F71" s="57"/>
      <c r="G71" s="57"/>
      <c r="H71" s="57"/>
      <c r="I71" s="115"/>
    </row>
    <row r="72" spans="1:9" ht="15.75" customHeight="1">
      <c r="A72" s="55"/>
      <c r="B72" s="58" t="s">
        <v>219</v>
      </c>
      <c r="C72" s="57"/>
      <c r="D72" s="57"/>
      <c r="E72" s="57"/>
      <c r="F72" s="57"/>
      <c r="G72" s="57"/>
      <c r="H72" s="57"/>
      <c r="I72" s="115"/>
    </row>
    <row r="73" spans="1:9" ht="33.75" customHeight="1">
      <c r="A73" s="55">
        <v>11</v>
      </c>
      <c r="B73" s="56" t="s">
        <v>102</v>
      </c>
      <c r="C73" s="57">
        <f>E73+F73+G73+H73</f>
        <v>49448.2</v>
      </c>
      <c r="D73" s="57"/>
      <c r="E73" s="57">
        <f>E76+E77+E78</f>
        <v>7698.8</v>
      </c>
      <c r="F73" s="57">
        <f>F76+F77+F78</f>
        <v>0</v>
      </c>
      <c r="G73" s="57">
        <f>G76+G77+G78</f>
        <v>0</v>
      </c>
      <c r="H73" s="122">
        <f>H76</f>
        <v>41749.4</v>
      </c>
      <c r="I73" s="122">
        <f>I76</f>
        <v>258723.6</v>
      </c>
    </row>
    <row r="74" spans="1:9" ht="15" customHeight="1">
      <c r="A74" s="55"/>
      <c r="B74" s="58" t="s">
        <v>13</v>
      </c>
      <c r="C74" s="57"/>
      <c r="D74" s="57"/>
      <c r="E74" s="57"/>
      <c r="F74" s="57"/>
      <c r="G74" s="57"/>
      <c r="H74" s="122"/>
      <c r="I74" s="122"/>
    </row>
    <row r="75" spans="1:9" ht="15" customHeight="1">
      <c r="A75" s="55"/>
      <c r="B75" s="58" t="s">
        <v>11</v>
      </c>
      <c r="C75" s="57"/>
      <c r="D75" s="57"/>
      <c r="E75" s="57"/>
      <c r="F75" s="57"/>
      <c r="G75" s="57"/>
      <c r="H75" s="122"/>
      <c r="I75" s="122"/>
    </row>
    <row r="76" spans="1:9" ht="16.5" customHeight="1">
      <c r="A76" s="55"/>
      <c r="B76" s="58" t="s">
        <v>12</v>
      </c>
      <c r="C76" s="57"/>
      <c r="D76" s="57"/>
      <c r="E76" s="57">
        <f>'[1]КАИП'!D13</f>
        <v>7698.8</v>
      </c>
      <c r="F76" s="57">
        <f>'[1]КАИП'!E13</f>
        <v>0</v>
      </c>
      <c r="G76" s="57">
        <f>'[1]КАИП'!F13</f>
        <v>0</v>
      </c>
      <c r="H76" s="122">
        <v>41749.4</v>
      </c>
      <c r="I76" s="122">
        <v>258723.6</v>
      </c>
    </row>
    <row r="77" spans="1:9" ht="16.5" customHeight="1">
      <c r="A77" s="55"/>
      <c r="B77" s="58" t="s">
        <v>14</v>
      </c>
      <c r="C77" s="57"/>
      <c r="D77" s="57"/>
      <c r="E77" s="57"/>
      <c r="F77" s="57"/>
      <c r="G77" s="57"/>
      <c r="H77" s="57"/>
      <c r="I77" s="115"/>
    </row>
    <row r="78" spans="1:9" ht="16.5" customHeight="1">
      <c r="A78" s="55"/>
      <c r="B78" s="58" t="s">
        <v>219</v>
      </c>
      <c r="C78" s="57"/>
      <c r="D78" s="57"/>
      <c r="E78" s="57"/>
      <c r="F78" s="57"/>
      <c r="G78" s="57"/>
      <c r="H78" s="57"/>
      <c r="I78" s="115"/>
    </row>
    <row r="79" spans="1:9" s="61" customFormat="1" ht="31.5">
      <c r="A79" s="55">
        <v>12</v>
      </c>
      <c r="B79" s="56" t="s">
        <v>56</v>
      </c>
      <c r="C79" s="57">
        <f>E79+F79+G79+H79</f>
        <v>347891</v>
      </c>
      <c r="D79" s="57">
        <v>8300</v>
      </c>
      <c r="E79" s="57">
        <f>E82+E83+E84</f>
        <v>20000</v>
      </c>
      <c r="F79" s="57">
        <f>F82+F83+F84</f>
        <v>45000</v>
      </c>
      <c r="G79" s="57">
        <f>G82+G83+G84</f>
        <v>282891</v>
      </c>
      <c r="H79" s="57"/>
      <c r="I79" s="115"/>
    </row>
    <row r="80" spans="1:9" s="61" customFormat="1" ht="16.5" customHeight="1">
      <c r="A80" s="55"/>
      <c r="B80" s="58" t="s">
        <v>13</v>
      </c>
      <c r="C80" s="57"/>
      <c r="D80" s="57"/>
      <c r="E80" s="57"/>
      <c r="F80" s="57"/>
      <c r="G80" s="57"/>
      <c r="H80" s="57"/>
      <c r="I80" s="115"/>
    </row>
    <row r="81" spans="1:9" s="61" customFormat="1" ht="16.5" customHeight="1">
      <c r="A81" s="55"/>
      <c r="B81" s="58" t="s">
        <v>11</v>
      </c>
      <c r="C81" s="57"/>
      <c r="D81" s="57"/>
      <c r="E81" s="57"/>
      <c r="F81" s="57"/>
      <c r="G81" s="57"/>
      <c r="H81" s="57"/>
      <c r="I81" s="115"/>
    </row>
    <row r="82" spans="1:9" s="61" customFormat="1" ht="16.5" customHeight="1">
      <c r="A82" s="55"/>
      <c r="B82" s="58" t="s">
        <v>12</v>
      </c>
      <c r="C82" s="57"/>
      <c r="D82" s="57">
        <v>8300</v>
      </c>
      <c r="E82" s="57">
        <f>'[1]КАИП'!D14</f>
        <v>20000</v>
      </c>
      <c r="F82" s="57">
        <f>'[1]КАИП'!E14</f>
        <v>45000</v>
      </c>
      <c r="G82" s="57">
        <f>'[1]КАИП'!F14</f>
        <v>282891</v>
      </c>
      <c r="H82" s="57"/>
      <c r="I82" s="115"/>
    </row>
    <row r="83" spans="1:9" s="61" customFormat="1" ht="16.5" customHeight="1">
      <c r="A83" s="55"/>
      <c r="B83" s="58" t="s">
        <v>14</v>
      </c>
      <c r="C83" s="57"/>
      <c r="D83" s="57"/>
      <c r="E83" s="57"/>
      <c r="F83" s="57"/>
      <c r="G83" s="57"/>
      <c r="H83" s="57"/>
      <c r="I83" s="115"/>
    </row>
    <row r="84" spans="1:9" s="61" customFormat="1" ht="16.5" customHeight="1">
      <c r="A84" s="55"/>
      <c r="B84" s="58" t="s">
        <v>219</v>
      </c>
      <c r="C84" s="57"/>
      <c r="D84" s="57"/>
      <c r="E84" s="57"/>
      <c r="F84" s="57"/>
      <c r="G84" s="57"/>
      <c r="H84" s="57"/>
      <c r="I84" s="115"/>
    </row>
    <row r="85" spans="1:9" s="61" customFormat="1" ht="33.75" customHeight="1">
      <c r="A85" s="55">
        <v>13</v>
      </c>
      <c r="B85" s="56" t="s">
        <v>103</v>
      </c>
      <c r="C85" s="57">
        <f>E85+F85+G85+H85</f>
        <v>53312</v>
      </c>
      <c r="D85" s="57"/>
      <c r="E85" s="57">
        <f>E88+E89+E90</f>
        <v>8312</v>
      </c>
      <c r="F85" s="57">
        <f>F88+F89+F90</f>
        <v>0</v>
      </c>
      <c r="G85" s="57">
        <f>G88+G89+G90</f>
        <v>0</v>
      </c>
      <c r="H85" s="122">
        <f>H88</f>
        <v>45000</v>
      </c>
      <c r="I85" s="122">
        <f>I88</f>
        <v>302891</v>
      </c>
    </row>
    <row r="86" spans="1:9" s="61" customFormat="1" ht="15" customHeight="1">
      <c r="A86" s="55"/>
      <c r="B86" s="58" t="s">
        <v>13</v>
      </c>
      <c r="C86" s="57"/>
      <c r="D86" s="57"/>
      <c r="E86" s="57"/>
      <c r="F86" s="57"/>
      <c r="G86" s="57"/>
      <c r="H86" s="122"/>
      <c r="I86" s="122"/>
    </row>
    <row r="87" spans="1:9" s="61" customFormat="1" ht="15" customHeight="1">
      <c r="A87" s="55"/>
      <c r="B87" s="58" t="s">
        <v>11</v>
      </c>
      <c r="C87" s="57"/>
      <c r="D87" s="57"/>
      <c r="E87" s="57"/>
      <c r="F87" s="57"/>
      <c r="G87" s="57"/>
      <c r="H87" s="122"/>
      <c r="I87" s="122"/>
    </row>
    <row r="88" spans="1:9" s="61" customFormat="1" ht="15" customHeight="1">
      <c r="A88" s="55"/>
      <c r="B88" s="58" t="s">
        <v>12</v>
      </c>
      <c r="C88" s="57"/>
      <c r="D88" s="57"/>
      <c r="E88" s="57">
        <f>'[1]КАИП'!D15</f>
        <v>8312</v>
      </c>
      <c r="F88" s="57">
        <f>'[1]КАИП'!E15</f>
        <v>0</v>
      </c>
      <c r="G88" s="57">
        <f>'[1]КАИП'!F15</f>
        <v>0</v>
      </c>
      <c r="H88" s="122">
        <v>45000</v>
      </c>
      <c r="I88" s="122">
        <v>302891</v>
      </c>
    </row>
    <row r="89" spans="1:9" s="61" customFormat="1" ht="15" customHeight="1">
      <c r="A89" s="55"/>
      <c r="B89" s="58" t="s">
        <v>14</v>
      </c>
      <c r="C89" s="57"/>
      <c r="D89" s="57"/>
      <c r="E89" s="57"/>
      <c r="F89" s="57"/>
      <c r="G89" s="57"/>
      <c r="H89" s="122"/>
      <c r="I89" s="123"/>
    </row>
    <row r="90" spans="1:9" s="61" customFormat="1" ht="15" customHeight="1">
      <c r="A90" s="55"/>
      <c r="B90" s="58" t="s">
        <v>219</v>
      </c>
      <c r="C90" s="57"/>
      <c r="D90" s="57"/>
      <c r="E90" s="57"/>
      <c r="F90" s="57"/>
      <c r="G90" s="57"/>
      <c r="H90" s="122"/>
      <c r="I90" s="123"/>
    </row>
    <row r="91" spans="1:9" s="61" customFormat="1" ht="33" customHeight="1">
      <c r="A91" s="55">
        <v>14</v>
      </c>
      <c r="B91" s="56" t="s">
        <v>104</v>
      </c>
      <c r="C91" s="57">
        <f>E91+F91+G91+H91</f>
        <v>42419.7</v>
      </c>
      <c r="D91" s="57"/>
      <c r="E91" s="57">
        <f>E94+E95+E96</f>
        <v>7698.8</v>
      </c>
      <c r="F91" s="57">
        <f>F94+F95+F96</f>
        <v>0</v>
      </c>
      <c r="G91" s="57">
        <f>G94+G95+G96</f>
        <v>0</v>
      </c>
      <c r="H91" s="122">
        <f>H94</f>
        <v>34720.9</v>
      </c>
      <c r="I91" s="122">
        <f>I94</f>
        <v>265752.1</v>
      </c>
    </row>
    <row r="92" spans="1:9" s="61" customFormat="1" ht="14.25" customHeight="1">
      <c r="A92" s="55"/>
      <c r="B92" s="58" t="s">
        <v>13</v>
      </c>
      <c r="C92" s="57"/>
      <c r="D92" s="57"/>
      <c r="E92" s="57"/>
      <c r="F92" s="57"/>
      <c r="G92" s="57"/>
      <c r="H92" s="122"/>
      <c r="I92" s="122"/>
    </row>
    <row r="93" spans="1:9" s="61" customFormat="1" ht="14.25" customHeight="1">
      <c r="A93" s="55"/>
      <c r="B93" s="58" t="s">
        <v>11</v>
      </c>
      <c r="C93" s="57"/>
      <c r="D93" s="57"/>
      <c r="E93" s="57"/>
      <c r="F93" s="57"/>
      <c r="G93" s="57"/>
      <c r="H93" s="122"/>
      <c r="I93" s="122"/>
    </row>
    <row r="94" spans="1:9" s="61" customFormat="1" ht="14.25" customHeight="1">
      <c r="A94" s="55"/>
      <c r="B94" s="58" t="s">
        <v>12</v>
      </c>
      <c r="C94" s="57"/>
      <c r="D94" s="57"/>
      <c r="E94" s="57">
        <f>'[1]КАИП'!D16</f>
        <v>7698.8</v>
      </c>
      <c r="F94" s="57">
        <f>'[1]КАИП'!E16</f>
        <v>0</v>
      </c>
      <c r="G94" s="57">
        <f>'[1]КАИП'!F16</f>
        <v>0</v>
      </c>
      <c r="H94" s="122">
        <v>34720.9</v>
      </c>
      <c r="I94" s="122">
        <v>265752.1</v>
      </c>
    </row>
    <row r="95" spans="1:9" s="61" customFormat="1" ht="14.25" customHeight="1">
      <c r="A95" s="55"/>
      <c r="B95" s="58" t="s">
        <v>14</v>
      </c>
      <c r="C95" s="57"/>
      <c r="D95" s="57"/>
      <c r="E95" s="57"/>
      <c r="F95" s="57"/>
      <c r="G95" s="57"/>
      <c r="H95" s="57"/>
      <c r="I95" s="115"/>
    </row>
    <row r="96" spans="1:9" s="61" customFormat="1" ht="14.25" customHeight="1">
      <c r="A96" s="55"/>
      <c r="B96" s="58" t="s">
        <v>219</v>
      </c>
      <c r="C96" s="57"/>
      <c r="D96" s="57"/>
      <c r="E96" s="57"/>
      <c r="F96" s="57"/>
      <c r="G96" s="57"/>
      <c r="H96" s="57"/>
      <c r="I96" s="115"/>
    </row>
    <row r="97" spans="1:9" s="61" customFormat="1" ht="47.25">
      <c r="A97" s="55">
        <v>15</v>
      </c>
      <c r="B97" s="56" t="s">
        <v>66</v>
      </c>
      <c r="C97" s="57">
        <f>F97+G97+H97+I97</f>
        <v>7574.2</v>
      </c>
      <c r="D97" s="57"/>
      <c r="E97" s="57"/>
      <c r="F97" s="57">
        <f>F100+F101+F102</f>
        <v>7574.2</v>
      </c>
      <c r="G97" s="57"/>
      <c r="H97" s="57">
        <f>H100+H101+H102</f>
        <v>0</v>
      </c>
      <c r="I97" s="57">
        <f>I100+I101+I102</f>
        <v>0</v>
      </c>
    </row>
    <row r="98" spans="1:9" s="61" customFormat="1" ht="16.5" customHeight="1">
      <c r="A98" s="55"/>
      <c r="B98" s="58" t="s">
        <v>13</v>
      </c>
      <c r="C98" s="57"/>
      <c r="D98" s="57"/>
      <c r="E98" s="57"/>
      <c r="F98" s="57"/>
      <c r="G98" s="57"/>
      <c r="H98" s="57"/>
      <c r="I98" s="115"/>
    </row>
    <row r="99" spans="1:9" s="61" customFormat="1" ht="16.5" customHeight="1">
      <c r="A99" s="55"/>
      <c r="B99" s="58" t="s">
        <v>11</v>
      </c>
      <c r="C99" s="57"/>
      <c r="D99" s="57"/>
      <c r="E99" s="57"/>
      <c r="F99" s="57"/>
      <c r="G99" s="57"/>
      <c r="H99" s="57"/>
      <c r="I99" s="115"/>
    </row>
    <row r="100" spans="1:9" s="61" customFormat="1" ht="16.5" customHeight="1">
      <c r="A100" s="55"/>
      <c r="B100" s="58" t="s">
        <v>12</v>
      </c>
      <c r="C100" s="57"/>
      <c r="D100" s="57"/>
      <c r="E100" s="57">
        <f>'[1]КАИП'!D20</f>
        <v>0</v>
      </c>
      <c r="F100" s="57">
        <f>'[1]КАИП'!E20</f>
        <v>7574.2</v>
      </c>
      <c r="G100" s="57">
        <f>'[1]КАИП'!F20</f>
        <v>0</v>
      </c>
      <c r="H100" s="57"/>
      <c r="I100" s="57"/>
    </row>
    <row r="101" spans="1:9" s="61" customFormat="1" ht="16.5" customHeight="1">
      <c r="A101" s="55"/>
      <c r="B101" s="58" t="s">
        <v>14</v>
      </c>
      <c r="C101" s="57"/>
      <c r="D101" s="57"/>
      <c r="E101" s="57"/>
      <c r="F101" s="57"/>
      <c r="G101" s="57"/>
      <c r="H101" s="57"/>
      <c r="I101" s="115"/>
    </row>
    <row r="102" spans="1:9" s="61" customFormat="1" ht="16.5" customHeight="1">
      <c r="A102" s="55"/>
      <c r="B102" s="58" t="s">
        <v>219</v>
      </c>
      <c r="C102" s="57"/>
      <c r="D102" s="57"/>
      <c r="E102" s="57"/>
      <c r="F102" s="57"/>
      <c r="G102" s="57"/>
      <c r="H102" s="57"/>
      <c r="I102" s="115"/>
    </row>
    <row r="103" spans="1:9" s="61" customFormat="1" ht="49.5" customHeight="1">
      <c r="A103" s="55">
        <v>16</v>
      </c>
      <c r="B103" s="56" t="s">
        <v>67</v>
      </c>
      <c r="C103" s="57">
        <f>F103+G103+H103+I103</f>
        <v>5897.6</v>
      </c>
      <c r="D103" s="57"/>
      <c r="E103" s="57"/>
      <c r="F103" s="57">
        <f>F106+F107+F108</f>
        <v>5897.6</v>
      </c>
      <c r="G103" s="57"/>
      <c r="H103" s="57">
        <f>H106+H107+H108</f>
        <v>0</v>
      </c>
      <c r="I103" s="57">
        <f>I106+I107+I108</f>
        <v>0</v>
      </c>
    </row>
    <row r="104" spans="1:9" s="61" customFormat="1" ht="17.25" customHeight="1">
      <c r="A104" s="55"/>
      <c r="B104" s="58" t="s">
        <v>13</v>
      </c>
      <c r="C104" s="57"/>
      <c r="D104" s="57"/>
      <c r="E104" s="57"/>
      <c r="F104" s="57"/>
      <c r="G104" s="57"/>
      <c r="H104" s="57"/>
      <c r="I104" s="115"/>
    </row>
    <row r="105" spans="1:9" s="61" customFormat="1" ht="17.25" customHeight="1">
      <c r="A105" s="55"/>
      <c r="B105" s="58" t="s">
        <v>11</v>
      </c>
      <c r="C105" s="57"/>
      <c r="D105" s="57"/>
      <c r="E105" s="57"/>
      <c r="F105" s="57"/>
      <c r="G105" s="57"/>
      <c r="H105" s="57"/>
      <c r="I105" s="115"/>
    </row>
    <row r="106" spans="1:9" s="61" customFormat="1" ht="17.25" customHeight="1">
      <c r="A106" s="55"/>
      <c r="B106" s="58" t="s">
        <v>12</v>
      </c>
      <c r="C106" s="57"/>
      <c r="D106" s="57"/>
      <c r="E106" s="57">
        <f>'[1]КАИП'!D21</f>
        <v>0</v>
      </c>
      <c r="F106" s="57">
        <f>'[1]КАИП'!E21</f>
        <v>5897.6</v>
      </c>
      <c r="G106" s="57">
        <f>'[1]КАИП'!F21</f>
        <v>0</v>
      </c>
      <c r="H106" s="57"/>
      <c r="I106" s="57"/>
    </row>
    <row r="107" spans="1:9" s="61" customFormat="1" ht="17.25" customHeight="1">
      <c r="A107" s="55"/>
      <c r="B107" s="58" t="s">
        <v>14</v>
      </c>
      <c r="C107" s="57"/>
      <c r="D107" s="57"/>
      <c r="E107" s="57"/>
      <c r="F107" s="57"/>
      <c r="G107" s="57"/>
      <c r="H107" s="57"/>
      <c r="I107" s="115"/>
    </row>
    <row r="108" spans="1:9" s="61" customFormat="1" ht="17.25" customHeight="1">
      <c r="A108" s="55"/>
      <c r="B108" s="58" t="s">
        <v>219</v>
      </c>
      <c r="C108" s="57"/>
      <c r="D108" s="57"/>
      <c r="E108" s="57"/>
      <c r="F108" s="57"/>
      <c r="G108" s="57"/>
      <c r="H108" s="57"/>
      <c r="I108" s="115"/>
    </row>
    <row r="109" spans="1:9" s="61" customFormat="1" ht="31.5">
      <c r="A109" s="55">
        <v>17</v>
      </c>
      <c r="B109" s="56" t="s">
        <v>47</v>
      </c>
      <c r="C109" s="57">
        <f>E109+F109+G109+H109</f>
        <v>214301.3</v>
      </c>
      <c r="D109" s="57">
        <v>112981</v>
      </c>
      <c r="E109" s="57">
        <f>E112+E113+E114</f>
        <v>115000</v>
      </c>
      <c r="F109" s="57">
        <f>F112+F113+F114</f>
        <v>99301.3</v>
      </c>
      <c r="G109" s="57"/>
      <c r="H109" s="57"/>
      <c r="I109" s="115"/>
    </row>
    <row r="110" spans="1:9" s="61" customFormat="1" ht="16.5" customHeight="1">
      <c r="A110" s="55"/>
      <c r="B110" s="58" t="s">
        <v>13</v>
      </c>
      <c r="C110" s="57"/>
      <c r="D110" s="57"/>
      <c r="E110" s="57"/>
      <c r="F110" s="57"/>
      <c r="G110" s="57"/>
      <c r="H110" s="57"/>
      <c r="I110" s="115"/>
    </row>
    <row r="111" spans="1:9" s="61" customFormat="1" ht="16.5" customHeight="1">
      <c r="A111" s="55"/>
      <c r="B111" s="58" t="s">
        <v>11</v>
      </c>
      <c r="C111" s="57"/>
      <c r="D111" s="57"/>
      <c r="E111" s="57"/>
      <c r="F111" s="57"/>
      <c r="G111" s="57"/>
      <c r="H111" s="57"/>
      <c r="I111" s="115"/>
    </row>
    <row r="112" spans="1:9" s="61" customFormat="1" ht="16.5" customHeight="1">
      <c r="A112" s="55"/>
      <c r="B112" s="58" t="s">
        <v>12</v>
      </c>
      <c r="C112" s="57"/>
      <c r="D112" s="57">
        <v>112981</v>
      </c>
      <c r="E112" s="57">
        <f>'[1]КАИП'!D17</f>
        <v>115000</v>
      </c>
      <c r="F112" s="57">
        <f>'[1]КАИП'!E17</f>
        <v>99301.3</v>
      </c>
      <c r="G112" s="57">
        <f>'[1]КАИП'!F17</f>
        <v>0</v>
      </c>
      <c r="H112" s="57"/>
      <c r="I112" s="115"/>
    </row>
    <row r="113" spans="1:9" s="61" customFormat="1" ht="16.5" customHeight="1">
      <c r="A113" s="55"/>
      <c r="B113" s="58" t="s">
        <v>14</v>
      </c>
      <c r="C113" s="57"/>
      <c r="D113" s="57"/>
      <c r="E113" s="57"/>
      <c r="F113" s="57"/>
      <c r="G113" s="57"/>
      <c r="H113" s="57"/>
      <c r="I113" s="115"/>
    </row>
    <row r="114" spans="1:9" s="61" customFormat="1" ht="16.5" customHeight="1">
      <c r="A114" s="55"/>
      <c r="B114" s="58" t="s">
        <v>219</v>
      </c>
      <c r="C114" s="57"/>
      <c r="D114" s="57"/>
      <c r="E114" s="57"/>
      <c r="F114" s="57"/>
      <c r="G114" s="57"/>
      <c r="H114" s="57"/>
      <c r="I114" s="115"/>
    </row>
    <row r="115" spans="1:9" s="61" customFormat="1" ht="47.25">
      <c r="A115" s="55">
        <v>18</v>
      </c>
      <c r="B115" s="56" t="s">
        <v>58</v>
      </c>
      <c r="C115" s="57">
        <f>E115+F115+G115+H115</f>
        <v>159850.7</v>
      </c>
      <c r="D115" s="57">
        <v>69966.7</v>
      </c>
      <c r="E115" s="57">
        <f>E118+E119+E120</f>
        <v>63383.9</v>
      </c>
      <c r="F115" s="57">
        <f>F118+F119+F120</f>
        <v>96466.8</v>
      </c>
      <c r="G115" s="57"/>
      <c r="H115" s="57"/>
      <c r="I115" s="115"/>
    </row>
    <row r="116" spans="1:9" s="61" customFormat="1" ht="16.5" customHeight="1">
      <c r="A116" s="55"/>
      <c r="B116" s="58" t="s">
        <v>13</v>
      </c>
      <c r="C116" s="57"/>
      <c r="D116" s="57"/>
      <c r="E116" s="57"/>
      <c r="F116" s="57"/>
      <c r="G116" s="57"/>
      <c r="H116" s="57"/>
      <c r="I116" s="115"/>
    </row>
    <row r="117" spans="1:9" s="61" customFormat="1" ht="16.5" customHeight="1">
      <c r="A117" s="55"/>
      <c r="B117" s="58" t="s">
        <v>11</v>
      </c>
      <c r="C117" s="57"/>
      <c r="D117" s="57"/>
      <c r="E117" s="57"/>
      <c r="F117" s="57"/>
      <c r="G117" s="57"/>
      <c r="H117" s="57"/>
      <c r="I117" s="115"/>
    </row>
    <row r="118" spans="1:9" s="61" customFormat="1" ht="16.5" customHeight="1">
      <c r="A118" s="55"/>
      <c r="B118" s="58" t="s">
        <v>12</v>
      </c>
      <c r="C118" s="57"/>
      <c r="D118" s="57">
        <v>69966.7</v>
      </c>
      <c r="E118" s="57">
        <f>'[1]КАИП'!D18</f>
        <v>63383.9</v>
      </c>
      <c r="F118" s="57">
        <f>'[1]КАИП'!E18</f>
        <v>96466.8</v>
      </c>
      <c r="G118" s="57">
        <f>'[1]КАИП'!F18</f>
        <v>0</v>
      </c>
      <c r="H118" s="57"/>
      <c r="I118" s="115"/>
    </row>
    <row r="119" spans="1:9" s="61" customFormat="1" ht="16.5" customHeight="1">
      <c r="A119" s="55"/>
      <c r="B119" s="58" t="s">
        <v>14</v>
      </c>
      <c r="C119" s="57"/>
      <c r="D119" s="57"/>
      <c r="E119" s="57"/>
      <c r="F119" s="57"/>
      <c r="G119" s="57"/>
      <c r="H119" s="57"/>
      <c r="I119" s="115"/>
    </row>
    <row r="120" spans="1:9" s="61" customFormat="1" ht="16.5" customHeight="1">
      <c r="A120" s="55"/>
      <c r="B120" s="58" t="s">
        <v>219</v>
      </c>
      <c r="C120" s="57"/>
      <c r="D120" s="57"/>
      <c r="E120" s="57"/>
      <c r="F120" s="57"/>
      <c r="G120" s="57"/>
      <c r="H120" s="57"/>
      <c r="I120" s="115"/>
    </row>
    <row r="121" spans="1:9" s="61" customFormat="1" ht="31.5">
      <c r="A121" s="55">
        <v>19</v>
      </c>
      <c r="B121" s="56" t="s">
        <v>48</v>
      </c>
      <c r="C121" s="57">
        <f>E121+F121+G121+H121</f>
        <v>337653</v>
      </c>
      <c r="D121" s="57">
        <v>7698</v>
      </c>
      <c r="E121" s="57">
        <f>E124+E125+E126</f>
        <v>20000</v>
      </c>
      <c r="F121" s="57">
        <f>F124+F125+F126</f>
        <v>82180</v>
      </c>
      <c r="G121" s="57">
        <f>G124+G125+G126</f>
        <v>235473</v>
      </c>
      <c r="H121" s="57"/>
      <c r="I121" s="115"/>
    </row>
    <row r="122" spans="1:9" s="61" customFormat="1" ht="17.25" customHeight="1">
      <c r="A122" s="55"/>
      <c r="B122" s="58" t="s">
        <v>13</v>
      </c>
      <c r="C122" s="57"/>
      <c r="D122" s="57"/>
      <c r="E122" s="57"/>
      <c r="F122" s="57"/>
      <c r="G122" s="57"/>
      <c r="H122" s="57"/>
      <c r="I122" s="115"/>
    </row>
    <row r="123" spans="1:9" s="61" customFormat="1" ht="17.25" customHeight="1">
      <c r="A123" s="55"/>
      <c r="B123" s="58" t="s">
        <v>11</v>
      </c>
      <c r="C123" s="57"/>
      <c r="D123" s="57"/>
      <c r="E123" s="57"/>
      <c r="F123" s="57"/>
      <c r="G123" s="57"/>
      <c r="H123" s="57"/>
      <c r="I123" s="115"/>
    </row>
    <row r="124" spans="1:9" s="61" customFormat="1" ht="17.25" customHeight="1">
      <c r="A124" s="55"/>
      <c r="B124" s="58" t="s">
        <v>12</v>
      </c>
      <c r="C124" s="57"/>
      <c r="D124" s="57">
        <v>7698</v>
      </c>
      <c r="E124" s="57">
        <f>'[1]КАИП'!D19</f>
        <v>20000</v>
      </c>
      <c r="F124" s="57">
        <f>'[1]КАИП'!E19</f>
        <v>82180</v>
      </c>
      <c r="G124" s="57">
        <f>'[1]КАИП'!F19</f>
        <v>235473</v>
      </c>
      <c r="H124" s="57"/>
      <c r="I124" s="115"/>
    </row>
    <row r="125" spans="1:9" s="61" customFormat="1" ht="17.25" customHeight="1">
      <c r="A125" s="55"/>
      <c r="B125" s="58" t="s">
        <v>14</v>
      </c>
      <c r="C125" s="57"/>
      <c r="D125" s="57"/>
      <c r="E125" s="57"/>
      <c r="F125" s="57"/>
      <c r="G125" s="57"/>
      <c r="H125" s="57"/>
      <c r="I125" s="115"/>
    </row>
    <row r="126" spans="1:9" s="61" customFormat="1" ht="17.25" customHeight="1">
      <c r="A126" s="55"/>
      <c r="B126" s="58" t="s">
        <v>219</v>
      </c>
      <c r="C126" s="57"/>
      <c r="D126" s="57"/>
      <c r="E126" s="57"/>
      <c r="F126" s="57"/>
      <c r="G126" s="57"/>
      <c r="H126" s="57"/>
      <c r="I126" s="115"/>
    </row>
    <row r="127" spans="1:9" s="61" customFormat="1" ht="35.25" customHeight="1">
      <c r="A127" s="55">
        <v>20</v>
      </c>
      <c r="B127" s="56" t="s">
        <v>68</v>
      </c>
      <c r="C127" s="57">
        <f>E127+F127+G127+H127</f>
        <v>464340</v>
      </c>
      <c r="D127" s="57">
        <v>196.3</v>
      </c>
      <c r="E127" s="57">
        <f>E130+E131+E132</f>
        <v>193000</v>
      </c>
      <c r="F127" s="57">
        <f>F130+F131+F132</f>
        <v>69800</v>
      </c>
      <c r="G127" s="57">
        <f>G130+G131+G132</f>
        <v>201540</v>
      </c>
      <c r="H127" s="57"/>
      <c r="I127" s="115"/>
    </row>
    <row r="128" spans="1:9" s="61" customFormat="1" ht="17.25" customHeight="1">
      <c r="A128" s="55"/>
      <c r="B128" s="58" t="s">
        <v>13</v>
      </c>
      <c r="C128" s="57"/>
      <c r="D128" s="57"/>
      <c r="E128" s="57"/>
      <c r="F128" s="57"/>
      <c r="G128" s="57"/>
      <c r="H128" s="57"/>
      <c r="I128" s="115"/>
    </row>
    <row r="129" spans="1:9" s="61" customFormat="1" ht="17.25" customHeight="1">
      <c r="A129" s="55"/>
      <c r="B129" s="58" t="s">
        <v>11</v>
      </c>
      <c r="C129" s="57"/>
      <c r="D129" s="57"/>
      <c r="E129" s="57"/>
      <c r="F129" s="57"/>
      <c r="G129" s="57"/>
      <c r="H129" s="57"/>
      <c r="I129" s="115"/>
    </row>
    <row r="130" spans="1:9" s="61" customFormat="1" ht="17.25" customHeight="1">
      <c r="A130" s="55"/>
      <c r="B130" s="58" t="s">
        <v>12</v>
      </c>
      <c r="C130" s="57"/>
      <c r="D130" s="57">
        <v>196.3</v>
      </c>
      <c r="E130" s="57">
        <f>'[1]КАИП'!D5</f>
        <v>193000</v>
      </c>
      <c r="F130" s="57">
        <f>'[1]КАИП'!E5</f>
        <v>69800</v>
      </c>
      <c r="G130" s="57">
        <f>'[1]КАИП'!F5</f>
        <v>201540</v>
      </c>
      <c r="H130" s="57"/>
      <c r="I130" s="115"/>
    </row>
    <row r="131" spans="1:9" s="61" customFormat="1" ht="17.25" customHeight="1">
      <c r="A131" s="55"/>
      <c r="B131" s="58" t="s">
        <v>14</v>
      </c>
      <c r="C131" s="57"/>
      <c r="D131" s="57"/>
      <c r="E131" s="57"/>
      <c r="F131" s="57"/>
      <c r="G131" s="57"/>
      <c r="H131" s="57"/>
      <c r="I131" s="115"/>
    </row>
    <row r="132" spans="1:9" s="61" customFormat="1" ht="17.25" customHeight="1">
      <c r="A132" s="55"/>
      <c r="B132" s="58" t="s">
        <v>219</v>
      </c>
      <c r="C132" s="57"/>
      <c r="D132" s="57"/>
      <c r="E132" s="57"/>
      <c r="F132" s="57"/>
      <c r="G132" s="57"/>
      <c r="H132" s="57"/>
      <c r="I132" s="115"/>
    </row>
    <row r="133" spans="1:9" s="61" customFormat="1" ht="33.75" customHeight="1">
      <c r="A133" s="55">
        <v>21</v>
      </c>
      <c r="B133" s="56" t="s">
        <v>60</v>
      </c>
      <c r="C133" s="57"/>
      <c r="D133" s="57">
        <v>12525.3</v>
      </c>
      <c r="E133" s="57"/>
      <c r="F133" s="57"/>
      <c r="G133" s="57"/>
      <c r="H133" s="57"/>
      <c r="I133" s="115"/>
    </row>
    <row r="134" spans="1:9" s="61" customFormat="1" ht="18" customHeight="1">
      <c r="A134" s="55"/>
      <c r="B134" s="58" t="s">
        <v>13</v>
      </c>
      <c r="C134" s="57"/>
      <c r="D134" s="57"/>
      <c r="E134" s="57"/>
      <c r="F134" s="57"/>
      <c r="G134" s="57"/>
      <c r="H134" s="57"/>
      <c r="I134" s="115"/>
    </row>
    <row r="135" spans="1:9" s="61" customFormat="1" ht="18" customHeight="1">
      <c r="A135" s="55"/>
      <c r="B135" s="58" t="s">
        <v>11</v>
      </c>
      <c r="C135" s="57"/>
      <c r="D135" s="57"/>
      <c r="E135" s="57"/>
      <c r="F135" s="57"/>
      <c r="G135" s="57"/>
      <c r="H135" s="57"/>
      <c r="I135" s="115"/>
    </row>
    <row r="136" spans="1:9" s="61" customFormat="1" ht="18" customHeight="1">
      <c r="A136" s="55"/>
      <c r="B136" s="58" t="s">
        <v>12</v>
      </c>
      <c r="C136" s="57"/>
      <c r="D136" s="57">
        <v>12525.3</v>
      </c>
      <c r="E136" s="57"/>
      <c r="F136" s="57"/>
      <c r="G136" s="57"/>
      <c r="H136" s="57"/>
      <c r="I136" s="115"/>
    </row>
    <row r="137" spans="1:9" s="61" customFormat="1" ht="18" customHeight="1">
      <c r="A137" s="55"/>
      <c r="B137" s="58" t="s">
        <v>14</v>
      </c>
      <c r="C137" s="57"/>
      <c r="D137" s="57"/>
      <c r="E137" s="57"/>
      <c r="F137" s="57"/>
      <c r="G137" s="57"/>
      <c r="H137" s="57"/>
      <c r="I137" s="115"/>
    </row>
    <row r="138" spans="1:9" s="61" customFormat="1" ht="18" customHeight="1">
      <c r="A138" s="55"/>
      <c r="B138" s="58" t="s">
        <v>219</v>
      </c>
      <c r="C138" s="57"/>
      <c r="D138" s="57"/>
      <c r="E138" s="57"/>
      <c r="F138" s="57"/>
      <c r="G138" s="57"/>
      <c r="H138" s="57"/>
      <c r="I138" s="115"/>
    </row>
    <row r="139" spans="1:9" ht="15.75">
      <c r="A139" s="55">
        <v>22</v>
      </c>
      <c r="B139" s="56" t="s">
        <v>59</v>
      </c>
      <c r="C139" s="57"/>
      <c r="D139" s="57">
        <v>38005</v>
      </c>
      <c r="E139" s="57"/>
      <c r="F139" s="57"/>
      <c r="G139" s="57"/>
      <c r="H139" s="57"/>
      <c r="I139" s="115"/>
    </row>
    <row r="140" spans="1:9" ht="15.75">
      <c r="A140" s="55"/>
      <c r="B140" s="58" t="s">
        <v>13</v>
      </c>
      <c r="C140" s="57"/>
      <c r="D140" s="57"/>
      <c r="E140" s="57"/>
      <c r="F140" s="57"/>
      <c r="G140" s="57"/>
      <c r="H140" s="57"/>
      <c r="I140" s="115"/>
    </row>
    <row r="141" spans="1:9" ht="15.75">
      <c r="A141" s="55"/>
      <c r="B141" s="58" t="s">
        <v>11</v>
      </c>
      <c r="C141" s="57"/>
      <c r="D141" s="57"/>
      <c r="E141" s="57"/>
      <c r="F141" s="57"/>
      <c r="G141" s="57"/>
      <c r="H141" s="57"/>
      <c r="I141" s="115"/>
    </row>
    <row r="142" spans="1:9" ht="15.75">
      <c r="A142" s="55"/>
      <c r="B142" s="58" t="s">
        <v>12</v>
      </c>
      <c r="C142" s="57"/>
      <c r="D142" s="57">
        <v>38005</v>
      </c>
      <c r="E142" s="57"/>
      <c r="F142" s="57"/>
      <c r="G142" s="57"/>
      <c r="H142" s="57"/>
      <c r="I142" s="115"/>
    </row>
    <row r="143" spans="1:9" ht="15.75">
      <c r="A143" s="55"/>
      <c r="B143" s="58" t="s">
        <v>14</v>
      </c>
      <c r="C143" s="57"/>
      <c r="D143" s="57"/>
      <c r="E143" s="57"/>
      <c r="F143" s="57"/>
      <c r="G143" s="57"/>
      <c r="H143" s="57"/>
      <c r="I143" s="115"/>
    </row>
    <row r="144" spans="1:9" ht="15.75">
      <c r="A144" s="55"/>
      <c r="B144" s="58" t="s">
        <v>219</v>
      </c>
      <c r="C144" s="57"/>
      <c r="D144" s="57"/>
      <c r="E144" s="57"/>
      <c r="F144" s="57"/>
      <c r="G144" s="57"/>
      <c r="H144" s="57"/>
      <c r="I144" s="115"/>
    </row>
    <row r="145" spans="1:9" ht="31.5">
      <c r="A145" s="55">
        <v>23</v>
      </c>
      <c r="B145" s="56" t="s">
        <v>71</v>
      </c>
      <c r="C145" s="57">
        <f>E145+F145+G145+H145</f>
        <v>78330</v>
      </c>
      <c r="D145" s="57"/>
      <c r="E145" s="57"/>
      <c r="F145" s="57"/>
      <c r="G145" s="57">
        <f>G148+G149+G150</f>
        <v>78330</v>
      </c>
      <c r="H145" s="57">
        <f>H148+H149+H150</f>
        <v>0</v>
      </c>
      <c r="I145" s="115"/>
    </row>
    <row r="146" spans="1:9" ht="15.75">
      <c r="A146" s="55"/>
      <c r="B146" s="58" t="s">
        <v>13</v>
      </c>
      <c r="C146" s="57"/>
      <c r="D146" s="57"/>
      <c r="E146" s="57"/>
      <c r="F146" s="57"/>
      <c r="G146" s="57"/>
      <c r="H146" s="57"/>
      <c r="I146" s="115"/>
    </row>
    <row r="147" spans="1:9" ht="15.75">
      <c r="A147" s="55"/>
      <c r="B147" s="58" t="s">
        <v>11</v>
      </c>
      <c r="C147" s="57"/>
      <c r="D147" s="57"/>
      <c r="E147" s="57"/>
      <c r="F147" s="57"/>
      <c r="G147" s="57"/>
      <c r="H147" s="57"/>
      <c r="I147" s="115"/>
    </row>
    <row r="148" spans="1:9" ht="15.75">
      <c r="A148" s="55"/>
      <c r="B148" s="58" t="s">
        <v>12</v>
      </c>
      <c r="C148" s="57"/>
      <c r="D148" s="57"/>
      <c r="E148" s="57">
        <f>'[1]КАИП'!D11</f>
        <v>0</v>
      </c>
      <c r="F148" s="57">
        <f>'[1]КАИП'!E11</f>
        <v>0</v>
      </c>
      <c r="G148" s="57">
        <f>'[1]КАИП'!F11</f>
        <v>78330</v>
      </c>
      <c r="H148" s="57"/>
      <c r="I148" s="115"/>
    </row>
    <row r="149" spans="1:9" ht="15.75">
      <c r="A149" s="55"/>
      <c r="B149" s="58" t="s">
        <v>14</v>
      </c>
      <c r="C149" s="57"/>
      <c r="D149" s="57"/>
      <c r="E149" s="57"/>
      <c r="F149" s="57"/>
      <c r="G149" s="57"/>
      <c r="H149" s="57"/>
      <c r="I149" s="115"/>
    </row>
    <row r="150" spans="1:9" ht="15.75">
      <c r="A150" s="55"/>
      <c r="B150" s="58" t="s">
        <v>219</v>
      </c>
      <c r="C150" s="57"/>
      <c r="D150" s="57"/>
      <c r="E150" s="57"/>
      <c r="F150" s="57"/>
      <c r="G150" s="57"/>
      <c r="H150" s="57"/>
      <c r="I150" s="115"/>
    </row>
    <row r="151" spans="1:9" ht="31.5">
      <c r="A151" s="55">
        <v>24</v>
      </c>
      <c r="B151" s="56" t="s">
        <v>105</v>
      </c>
      <c r="C151" s="57">
        <f>E151+F151+G151+H151</f>
        <v>78330</v>
      </c>
      <c r="D151" s="57"/>
      <c r="E151" s="57"/>
      <c r="F151" s="57"/>
      <c r="G151" s="57">
        <f>G154+G155+G156</f>
        <v>78330</v>
      </c>
      <c r="H151" s="57">
        <f>H154+H155+H156</f>
        <v>0</v>
      </c>
      <c r="I151" s="115"/>
    </row>
    <row r="152" spans="1:9" ht="15.75">
      <c r="A152" s="55"/>
      <c r="B152" s="58" t="s">
        <v>13</v>
      </c>
      <c r="C152" s="57"/>
      <c r="D152" s="57"/>
      <c r="E152" s="57"/>
      <c r="F152" s="57"/>
      <c r="G152" s="57"/>
      <c r="H152" s="57"/>
      <c r="I152" s="115"/>
    </row>
    <row r="153" spans="1:9" ht="15.75">
      <c r="A153" s="55"/>
      <c r="B153" s="58" t="s">
        <v>11</v>
      </c>
      <c r="C153" s="57"/>
      <c r="D153" s="57"/>
      <c r="E153" s="57"/>
      <c r="F153" s="57"/>
      <c r="G153" s="57"/>
      <c r="H153" s="57"/>
      <c r="I153" s="115"/>
    </row>
    <row r="154" spans="1:9" ht="15.75">
      <c r="A154" s="55"/>
      <c r="B154" s="58" t="s">
        <v>12</v>
      </c>
      <c r="C154" s="57"/>
      <c r="D154" s="57"/>
      <c r="E154" s="57">
        <f>'[1]КАИП'!D10</f>
        <v>0</v>
      </c>
      <c r="F154" s="57">
        <f>'[1]КАИП'!E10</f>
        <v>0</v>
      </c>
      <c r="G154" s="57">
        <f>'[1]КАИП'!F10</f>
        <v>78330</v>
      </c>
      <c r="H154" s="57"/>
      <c r="I154" s="115"/>
    </row>
    <row r="155" spans="1:9" ht="15.75">
      <c r="A155" s="55"/>
      <c r="B155" s="58" t="s">
        <v>14</v>
      </c>
      <c r="C155" s="57"/>
      <c r="D155" s="57"/>
      <c r="E155" s="57"/>
      <c r="F155" s="57"/>
      <c r="G155" s="57"/>
      <c r="H155" s="57"/>
      <c r="I155" s="115"/>
    </row>
    <row r="156" spans="1:9" ht="15.75">
      <c r="A156" s="55"/>
      <c r="B156" s="58" t="s">
        <v>219</v>
      </c>
      <c r="C156" s="57"/>
      <c r="D156" s="57"/>
      <c r="E156" s="57"/>
      <c r="F156" s="57"/>
      <c r="G156" s="57"/>
      <c r="H156" s="57"/>
      <c r="I156" s="115"/>
    </row>
    <row r="157" spans="1:9" s="64" customFormat="1" ht="14.25" customHeight="1">
      <c r="A157" s="62"/>
      <c r="B157" s="56" t="s">
        <v>17</v>
      </c>
      <c r="C157" s="63">
        <f>C7+C13+C19+C25+C31+C37+C43+C49+C55+C61+C67+C73+C79+C85+C91+C97+C103+C109+C115+C121+C127+C133+C139+C145+C151</f>
        <v>3862663.1</v>
      </c>
      <c r="D157" s="63">
        <f>D7+D13+D19+D25+D31+D37+D43+D49+D55+D61+D67+D73+D79+D85+D91+D97+D103+D109+D115+D121+D127+D133+D139</f>
        <v>816922.1</v>
      </c>
      <c r="E157" s="63">
        <f>E7+E13+E19+E25+E31+E37+E43+E49+E55+E61+E67+E73+E79+E85+E91+E97+E103+E109+E115+E121+E127+E133+E139+E145+E151</f>
        <v>917812.9</v>
      </c>
      <c r="F157" s="63">
        <f>F7+F13+F19+F25+F31+F37+F43+F49+F55+F61+F67+F73+F79+F85+F91+F97+F103+F109+F115+F121+F127+F133+F139+F145+F151</f>
        <v>1005689.2</v>
      </c>
      <c r="G157" s="63">
        <f>G7+G13+G19+G25+G31+G37+G43+G49+G55+G61+G67+G73+G79+G85+G91+G97+G103+G109+G115+G121+G127+G133+G139+G145+G151</f>
        <v>1853379.5</v>
      </c>
      <c r="H157" s="63">
        <v>0</v>
      </c>
      <c r="I157" s="63">
        <v>0</v>
      </c>
    </row>
    <row r="158" spans="1:9" ht="14.25" customHeight="1">
      <c r="A158" s="55"/>
      <c r="B158" s="58" t="s">
        <v>13</v>
      </c>
      <c r="C158" s="57"/>
      <c r="D158" s="57"/>
      <c r="E158" s="57"/>
      <c r="F158" s="57"/>
      <c r="G158" s="57"/>
      <c r="H158" s="57"/>
      <c r="I158" s="57"/>
    </row>
    <row r="159" spans="1:9" ht="14.25" customHeight="1">
      <c r="A159" s="55"/>
      <c r="B159" s="58" t="s">
        <v>11</v>
      </c>
      <c r="C159" s="57"/>
      <c r="D159" s="57">
        <f aca="true" t="shared" si="0" ref="D159:I159">D9+D15+D21+D27+D33+D39+D45+D51+D57+D63+D69+D75+D81+D87+D93+D99+D105+D111+D117+D123+D129+D135+D141</f>
        <v>12700</v>
      </c>
      <c r="E159" s="57">
        <f t="shared" si="0"/>
        <v>36300</v>
      </c>
      <c r="F159" s="57">
        <f t="shared" si="0"/>
        <v>0</v>
      </c>
      <c r="G159" s="57">
        <f t="shared" si="0"/>
        <v>0</v>
      </c>
      <c r="H159" s="57">
        <f t="shared" si="0"/>
        <v>0</v>
      </c>
      <c r="I159" s="57">
        <f t="shared" si="0"/>
        <v>0</v>
      </c>
    </row>
    <row r="160" spans="1:9" ht="15" customHeight="1">
      <c r="A160" s="55"/>
      <c r="B160" s="58" t="s">
        <v>12</v>
      </c>
      <c r="C160" s="57"/>
      <c r="D160" s="57">
        <f>D10+D16+D22+D28+D34+D40+D46+D52+D58+D64+D70+D76+D82+D88+D94+D100+D106+D112+D118+D124+D130+D136+D142</f>
        <v>804222.1</v>
      </c>
      <c r="E160" s="57">
        <f>E10+E16+E22+E28+E34+E40+E46+E52+E58+E64+E70+E76+E82+E88+E94+E100+E106+E112+E118+E124+E130+E136+E148+E154</f>
        <v>881512.9</v>
      </c>
      <c r="F160" s="57">
        <f>F10+F16+F22+F28+F34+F40+F46+F52+F58+F64+F70+F76+F82+F88+F94+F100+F106+F112+F118+F124+F130+F136+F154</f>
        <v>1005689.2</v>
      </c>
      <c r="G160" s="57">
        <f>G10+G16+G22+G28+G34+G40+G46+G52+G58+G64+G70+G76+G82+G88+G94+G100+G106+G112+G118+G124+G130+G136+G148+G154</f>
        <v>1853379.5</v>
      </c>
      <c r="H160" s="57">
        <v>0</v>
      </c>
      <c r="I160" s="57">
        <v>0</v>
      </c>
    </row>
    <row r="161" spans="1:9" ht="15.75" customHeight="1">
      <c r="A161" s="55"/>
      <c r="B161" s="58" t="s">
        <v>14</v>
      </c>
      <c r="C161" s="57"/>
      <c r="D161" s="57"/>
      <c r="E161" s="57"/>
      <c r="F161" s="57"/>
      <c r="G161" s="57"/>
      <c r="H161" s="57"/>
      <c r="I161" s="115"/>
    </row>
    <row r="162" spans="1:9" ht="14.25" customHeight="1">
      <c r="A162" s="55"/>
      <c r="B162" s="58" t="s">
        <v>219</v>
      </c>
      <c r="C162" s="57"/>
      <c r="D162" s="57"/>
      <c r="E162" s="57"/>
      <c r="F162" s="57"/>
      <c r="G162" s="57"/>
      <c r="H162" s="57"/>
      <c r="I162" s="115"/>
    </row>
    <row r="163" spans="1:8" ht="14.25" customHeight="1" hidden="1">
      <c r="A163" s="65"/>
      <c r="B163" s="66"/>
      <c r="C163" s="67" t="s">
        <v>31</v>
      </c>
      <c r="D163" s="68">
        <v>873445.6</v>
      </c>
      <c r="E163" s="68">
        <v>796955.7</v>
      </c>
      <c r="F163" s="68">
        <v>1129979.5</v>
      </c>
      <c r="G163" s="68">
        <v>2680746.2</v>
      </c>
      <c r="H163" s="69"/>
    </row>
    <row r="164" spans="1:8" ht="14.25" customHeight="1" hidden="1">
      <c r="A164" s="65"/>
      <c r="B164" s="66"/>
      <c r="C164" s="67" t="s">
        <v>30</v>
      </c>
      <c r="D164" s="68">
        <f>D163-D157</f>
        <v>56523.5</v>
      </c>
      <c r="E164" s="68">
        <f>E163-E157</f>
        <v>-120857.2</v>
      </c>
      <c r="F164" s="68">
        <f>F163-F157</f>
        <v>124290.3</v>
      </c>
      <c r="G164" s="68">
        <f>G163-G157</f>
        <v>827366.7</v>
      </c>
      <c r="H164" s="69"/>
    </row>
    <row r="165" spans="1:9" ht="49.5" customHeight="1">
      <c r="A165" s="44" t="s">
        <v>62</v>
      </c>
      <c r="D165" s="46"/>
      <c r="E165" s="46"/>
      <c r="H165" s="210" t="s">
        <v>64</v>
      </c>
      <c r="I165" s="210"/>
    </row>
    <row r="166" spans="1:4" ht="15.75">
      <c r="A166" s="70"/>
      <c r="B166" s="31"/>
      <c r="C166" s="32"/>
      <c r="D166" s="32"/>
    </row>
    <row r="167" spans="1:4" ht="15.75">
      <c r="A167" s="32"/>
      <c r="B167" s="31"/>
      <c r="C167" s="32"/>
      <c r="D167" s="32"/>
    </row>
    <row r="168" spans="2:4" ht="15.75">
      <c r="B168" s="31"/>
      <c r="C168" s="32"/>
      <c r="D168" s="32"/>
    </row>
    <row r="169" spans="1:4" ht="15.75">
      <c r="A169" s="32"/>
      <c r="B169" s="31"/>
      <c r="C169" s="32"/>
      <c r="D169" s="32"/>
    </row>
    <row r="170" ht="15.75">
      <c r="B170" s="31"/>
    </row>
    <row r="171" ht="15.75">
      <c r="B171" s="31"/>
    </row>
    <row r="172" ht="15.75">
      <c r="B172" s="31"/>
    </row>
    <row r="173" ht="15.75">
      <c r="B173" s="31"/>
    </row>
    <row r="174" ht="15.75">
      <c r="B174" s="31"/>
    </row>
    <row r="175" ht="15.75">
      <c r="B175" s="31"/>
    </row>
    <row r="176" ht="15.75">
      <c r="B176" s="31"/>
    </row>
    <row r="177" ht="15.75">
      <c r="B177" s="31"/>
    </row>
    <row r="178" ht="15.75">
      <c r="B178" s="31"/>
    </row>
    <row r="179" ht="15.75">
      <c r="B179" s="31"/>
    </row>
    <row r="180" ht="15.75">
      <c r="B180" s="31"/>
    </row>
    <row r="181" ht="15.75">
      <c r="B181" s="31"/>
    </row>
    <row r="182" ht="15.75">
      <c r="B182" s="31"/>
    </row>
    <row r="183" ht="15.75">
      <c r="B183" s="31"/>
    </row>
    <row r="184" ht="15.75">
      <c r="B184" s="31"/>
    </row>
    <row r="185" ht="15.75">
      <c r="B185" s="31"/>
    </row>
    <row r="186" ht="15.75">
      <c r="B186" s="31"/>
    </row>
    <row r="187" ht="15.75">
      <c r="B187" s="31"/>
    </row>
    <row r="188" ht="15.75">
      <c r="B188" s="31"/>
    </row>
    <row r="189" ht="15.75">
      <c r="B189" s="31"/>
    </row>
    <row r="190" ht="15.75">
      <c r="B190" s="31"/>
    </row>
    <row r="191" ht="15.75">
      <c r="B191" s="31"/>
    </row>
  </sheetData>
  <sheetProtection/>
  <autoFilter ref="A5:I5"/>
  <mergeCells count="13">
    <mergeCell ref="A6:I6"/>
    <mergeCell ref="H165:I165"/>
    <mergeCell ref="A3:A5"/>
    <mergeCell ref="B3:B5"/>
    <mergeCell ref="C3:C5"/>
    <mergeCell ref="D3:I3"/>
    <mergeCell ref="D4:D5"/>
    <mergeCell ref="E4:E5"/>
    <mergeCell ref="F4:F5"/>
    <mergeCell ref="G4:G5"/>
    <mergeCell ref="H4:H5"/>
    <mergeCell ref="G1:I1"/>
    <mergeCell ref="A2:I2"/>
  </mergeCells>
  <printOptions/>
  <pageMargins left="0.4330708661417323" right="0.1968503937007874" top="0.5511811023622047" bottom="0.3937007874015748" header="0.1968503937007874" footer="0"/>
  <pageSetup firstPageNumber="1" useFirstPageNumber="1" fitToHeight="26" fitToWidth="1" horizontalDpi="600" verticalDpi="600" orientation="landscape" paperSize="9" scale="81" r:id="rId1"/>
  <headerFooter differentFirst="1" alignWithMargins="0">
    <oddHeader>&amp;C&amp;P</oddHeader>
  </headerFooter>
  <rowBreaks count="10" manualBreakCount="10">
    <brk id="29" max="8" man="1"/>
    <brk id="30" max="8" man="1"/>
    <brk id="61" max="8" man="1"/>
    <brk id="64" max="8" man="1"/>
    <brk id="93" max="8" man="1"/>
    <brk id="96" max="8" man="1"/>
    <brk id="122" max="8" man="1"/>
    <brk id="123" max="8" man="1"/>
    <brk id="154" max="8" man="1"/>
    <brk id="15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94" zoomScaleSheetLayoutView="94" zoomScalePageLayoutView="0" workbookViewId="0" topLeftCell="A1">
      <selection activeCell="H29" sqref="H29"/>
    </sheetView>
  </sheetViews>
  <sheetFormatPr defaultColWidth="9.25390625" defaultRowHeight="12.75"/>
  <cols>
    <col min="1" max="1" width="18.625" style="8" customWidth="1"/>
    <col min="2" max="2" width="22.25390625" style="8" customWidth="1"/>
    <col min="3" max="3" width="25.25390625" style="8" customWidth="1"/>
    <col min="4" max="7" width="9.25390625" style="8" customWidth="1"/>
    <col min="8" max="10" width="15.375" style="8" customWidth="1"/>
    <col min="11" max="11" width="17.00390625" style="8" customWidth="1"/>
    <col min="12" max="16384" width="9.25390625" style="8" customWidth="1"/>
  </cols>
  <sheetData>
    <row r="1" spans="9:11" ht="71.25" customHeight="1">
      <c r="I1" s="220" t="s">
        <v>265</v>
      </c>
      <c r="J1" s="221"/>
      <c r="K1" s="221"/>
    </row>
    <row r="2" spans="1:11" ht="41.25" customHeight="1">
      <c r="A2" s="219" t="s">
        <v>217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8.75" customHeight="1">
      <c r="A3" s="190" t="s">
        <v>119</v>
      </c>
      <c r="B3" s="190" t="s">
        <v>120</v>
      </c>
      <c r="C3" s="190" t="s">
        <v>121</v>
      </c>
      <c r="D3" s="190" t="s">
        <v>122</v>
      </c>
      <c r="E3" s="190"/>
      <c r="F3" s="190"/>
      <c r="G3" s="190"/>
      <c r="H3" s="190" t="s">
        <v>127</v>
      </c>
      <c r="I3" s="190"/>
      <c r="J3" s="190"/>
      <c r="K3" s="190"/>
    </row>
    <row r="4" spans="1:11" ht="31.5">
      <c r="A4" s="190"/>
      <c r="B4" s="190"/>
      <c r="C4" s="190"/>
      <c r="D4" s="10" t="s">
        <v>123</v>
      </c>
      <c r="E4" s="10" t="s">
        <v>124</v>
      </c>
      <c r="F4" s="10" t="s">
        <v>125</v>
      </c>
      <c r="G4" s="10" t="s">
        <v>126</v>
      </c>
      <c r="H4" s="10">
        <v>2014</v>
      </c>
      <c r="I4" s="10">
        <v>2015</v>
      </c>
      <c r="J4" s="10">
        <v>2016</v>
      </c>
      <c r="K4" s="10" t="s">
        <v>128</v>
      </c>
    </row>
    <row r="5" spans="1:11" ht="48" customHeight="1">
      <c r="A5" s="222" t="s">
        <v>111</v>
      </c>
      <c r="B5" s="222" t="s">
        <v>129</v>
      </c>
      <c r="C5" s="96" t="s">
        <v>130</v>
      </c>
      <c r="D5" s="50" t="s">
        <v>131</v>
      </c>
      <c r="E5" s="50" t="s">
        <v>131</v>
      </c>
      <c r="F5" s="50" t="s">
        <v>131</v>
      </c>
      <c r="G5" s="50" t="s">
        <v>131</v>
      </c>
      <c r="H5" s="110" t="e">
        <f>H13+H17+H24+H27+H30</f>
        <v>#REF!</v>
      </c>
      <c r="I5" s="110" t="e">
        <f>I13++I17+I24+I27+I30</f>
        <v>#REF!</v>
      </c>
      <c r="J5" s="110" t="e">
        <f>J13++J17+J24+J27+J30</f>
        <v>#REF!</v>
      </c>
      <c r="K5" s="110" t="e">
        <f>SUM(H5:J5)</f>
        <v>#REF!</v>
      </c>
    </row>
    <row r="6" spans="1:11" ht="15.75">
      <c r="A6" s="223"/>
      <c r="B6" s="223"/>
      <c r="C6" s="96" t="s">
        <v>132</v>
      </c>
      <c r="D6" s="93"/>
      <c r="E6" s="93"/>
      <c r="F6" s="93"/>
      <c r="G6" s="93"/>
      <c r="H6" s="110"/>
      <c r="I6" s="110"/>
      <c r="J6" s="110"/>
      <c r="K6" s="110">
        <f aca="true" t="shared" si="0" ref="K6:K33">SUM(H6:J6)</f>
        <v>0</v>
      </c>
    </row>
    <row r="7" spans="1:11" ht="47.25">
      <c r="A7" s="223"/>
      <c r="B7" s="223"/>
      <c r="C7" s="10" t="s">
        <v>146</v>
      </c>
      <c r="D7" s="108" t="s">
        <v>147</v>
      </c>
      <c r="E7" s="50" t="s">
        <v>131</v>
      </c>
      <c r="F7" s="50" t="s">
        <v>131</v>
      </c>
      <c r="G7" s="50" t="s">
        <v>131</v>
      </c>
      <c r="H7" s="110" t="e">
        <f>H15+H19+H26+H29+H32</f>
        <v>#REF!</v>
      </c>
      <c r="I7" s="110" t="e">
        <f>I15+I19+I26+I29+I32</f>
        <v>#REF!</v>
      </c>
      <c r="J7" s="110" t="e">
        <f>J15+J19+J26+J29+J32</f>
        <v>#REF!</v>
      </c>
      <c r="K7" s="110" t="e">
        <f t="shared" si="0"/>
        <v>#REF!</v>
      </c>
    </row>
    <row r="8" spans="1:11" ht="63.75" customHeight="1">
      <c r="A8" s="223"/>
      <c r="B8" s="223"/>
      <c r="C8" s="10" t="s">
        <v>148</v>
      </c>
      <c r="D8" s="108">
        <v>130</v>
      </c>
      <c r="E8" s="50" t="s">
        <v>131</v>
      </c>
      <c r="F8" s="50" t="s">
        <v>131</v>
      </c>
      <c r="G8" s="50" t="s">
        <v>131</v>
      </c>
      <c r="H8" s="48" t="e">
        <f>H20+H16</f>
        <v>#REF!</v>
      </c>
      <c r="I8" s="110" t="e">
        <f>I20+I16</f>
        <v>#REF!</v>
      </c>
      <c r="J8" s="110" t="e">
        <f>J20+J16</f>
        <v>#REF!</v>
      </c>
      <c r="K8" s="110" t="e">
        <f t="shared" si="0"/>
        <v>#REF!</v>
      </c>
    </row>
    <row r="9" spans="1:11" ht="48.75" customHeight="1">
      <c r="A9" s="223"/>
      <c r="B9" s="223"/>
      <c r="C9" s="11" t="s">
        <v>150</v>
      </c>
      <c r="D9" s="104">
        <v>148</v>
      </c>
      <c r="E9" s="50" t="s">
        <v>131</v>
      </c>
      <c r="F9" s="50" t="s">
        <v>131</v>
      </c>
      <c r="G9" s="50" t="s">
        <v>131</v>
      </c>
      <c r="H9" s="110" t="e">
        <f aca="true" t="shared" si="1" ref="H9:J11">H21</f>
        <v>#REF!</v>
      </c>
      <c r="I9" s="110" t="e">
        <f t="shared" si="1"/>
        <v>#REF!</v>
      </c>
      <c r="J9" s="110" t="e">
        <f t="shared" si="1"/>
        <v>#REF!</v>
      </c>
      <c r="K9" s="110" t="e">
        <f t="shared" si="0"/>
        <v>#REF!</v>
      </c>
    </row>
    <row r="10" spans="1:11" ht="63">
      <c r="A10" s="223"/>
      <c r="B10" s="223"/>
      <c r="C10" s="11" t="s">
        <v>152</v>
      </c>
      <c r="D10" s="104">
        <v>164</v>
      </c>
      <c r="E10" s="50" t="s">
        <v>131</v>
      </c>
      <c r="F10" s="50" t="s">
        <v>131</v>
      </c>
      <c r="G10" s="50" t="s">
        <v>131</v>
      </c>
      <c r="H10" s="110" t="e">
        <f t="shared" si="1"/>
        <v>#REF!</v>
      </c>
      <c r="I10" s="110" t="e">
        <f t="shared" si="1"/>
        <v>#REF!</v>
      </c>
      <c r="J10" s="110" t="e">
        <f t="shared" si="1"/>
        <v>#REF!</v>
      </c>
      <c r="K10" s="110" t="e">
        <f t="shared" si="0"/>
        <v>#REF!</v>
      </c>
    </row>
    <row r="11" spans="1:11" ht="31.5">
      <c r="A11" s="223"/>
      <c r="B11" s="223"/>
      <c r="C11" s="10" t="s">
        <v>157</v>
      </c>
      <c r="D11" s="108" t="s">
        <v>153</v>
      </c>
      <c r="E11" s="50" t="s">
        <v>131</v>
      </c>
      <c r="F11" s="50" t="s">
        <v>131</v>
      </c>
      <c r="G11" s="50" t="s">
        <v>131</v>
      </c>
      <c r="H11" s="110" t="e">
        <f t="shared" si="1"/>
        <v>#REF!</v>
      </c>
      <c r="I11" s="110" t="e">
        <f t="shared" si="1"/>
        <v>#REF!</v>
      </c>
      <c r="J11" s="110" t="e">
        <f t="shared" si="1"/>
        <v>#REF!</v>
      </c>
      <c r="K11" s="110" t="e">
        <f>SUM(H11:J11)</f>
        <v>#REF!</v>
      </c>
    </row>
    <row r="12" spans="1:11" ht="47.25">
      <c r="A12" s="224"/>
      <c r="B12" s="224"/>
      <c r="C12" s="10" t="s">
        <v>169</v>
      </c>
      <c r="D12" s="108" t="s">
        <v>170</v>
      </c>
      <c r="E12" s="50" t="s">
        <v>131</v>
      </c>
      <c r="F12" s="50" t="s">
        <v>131</v>
      </c>
      <c r="G12" s="50" t="s">
        <v>131</v>
      </c>
      <c r="H12" s="48" t="e">
        <f>H33</f>
        <v>#REF!</v>
      </c>
      <c r="I12" s="48" t="e">
        <f>I33</f>
        <v>#REF!</v>
      </c>
      <c r="J12" s="48" t="e">
        <f>J33</f>
        <v>#REF!</v>
      </c>
      <c r="K12" s="110" t="e">
        <f>SUM(H12:J12)</f>
        <v>#REF!</v>
      </c>
    </row>
    <row r="13" spans="1:11" ht="47.25">
      <c r="A13" s="218" t="s">
        <v>133</v>
      </c>
      <c r="B13" s="218" t="s">
        <v>143</v>
      </c>
      <c r="C13" s="103" t="s">
        <v>130</v>
      </c>
      <c r="D13" s="14" t="s">
        <v>131</v>
      </c>
      <c r="E13" s="14" t="s">
        <v>131</v>
      </c>
      <c r="F13" s="14" t="s">
        <v>131</v>
      </c>
      <c r="G13" s="14" t="s">
        <v>131</v>
      </c>
      <c r="H13" s="48">
        <f>'Мероприятия пп 1'!H33</f>
        <v>4312711.4</v>
      </c>
      <c r="I13" s="48">
        <f>'Мероприятия пп 1'!I33</f>
        <v>4485771.9</v>
      </c>
      <c r="J13" s="48">
        <f>'Мероприятия пп 1'!J33</f>
        <v>4500874.8</v>
      </c>
      <c r="K13" s="48">
        <f t="shared" si="0"/>
        <v>13299358.1</v>
      </c>
    </row>
    <row r="14" spans="1:11" ht="15.75">
      <c r="A14" s="218"/>
      <c r="B14" s="218"/>
      <c r="C14" s="103" t="s">
        <v>132</v>
      </c>
      <c r="D14" s="30"/>
      <c r="E14" s="30"/>
      <c r="F14" s="30"/>
      <c r="G14" s="30"/>
      <c r="H14" s="48"/>
      <c r="I14" s="48"/>
      <c r="J14" s="48"/>
      <c r="K14" s="48">
        <f t="shared" si="0"/>
        <v>0</v>
      </c>
    </row>
    <row r="15" spans="1:11" ht="47.25">
      <c r="A15" s="218"/>
      <c r="B15" s="218"/>
      <c r="C15" s="11" t="s">
        <v>146</v>
      </c>
      <c r="D15" s="37" t="s">
        <v>147</v>
      </c>
      <c r="E15" s="14" t="s">
        <v>131</v>
      </c>
      <c r="F15" s="14" t="s">
        <v>131</v>
      </c>
      <c r="G15" s="14" t="s">
        <v>131</v>
      </c>
      <c r="H15" s="48">
        <f>'Мероприятия пп 1'!H24+'Мероприятия пп 1'!H32-'Мероприятия пп 1'!H26</f>
        <v>4312711.4</v>
      </c>
      <c r="I15" s="48">
        <f>'Мероприятия пп 1'!I24+'Мероприятия пп 1'!I32-'Мероприятия пп 1'!I26</f>
        <v>4485771.9</v>
      </c>
      <c r="J15" s="48">
        <f>'Мероприятия пп 1'!J24+'Мероприятия пп 1'!J32-'Мероприятия пп 1'!J26</f>
        <v>4500874.8</v>
      </c>
      <c r="K15" s="48">
        <f t="shared" si="0"/>
        <v>13299358.1</v>
      </c>
    </row>
    <row r="16" spans="1:11" ht="63">
      <c r="A16" s="218"/>
      <c r="B16" s="218"/>
      <c r="C16" s="11" t="s">
        <v>148</v>
      </c>
      <c r="D16" s="37">
        <v>130</v>
      </c>
      <c r="E16" s="14" t="s">
        <v>131</v>
      </c>
      <c r="F16" s="14" t="s">
        <v>131</v>
      </c>
      <c r="G16" s="14" t="s">
        <v>131</v>
      </c>
      <c r="H16" s="48">
        <f>'Мероприятия пп 1'!H26</f>
        <v>0</v>
      </c>
      <c r="I16" s="48">
        <f>'Мероприятия пп 1'!I26</f>
        <v>0</v>
      </c>
      <c r="J16" s="48">
        <f>'Мероприятия пп 1'!J26</f>
        <v>0</v>
      </c>
      <c r="K16" s="48">
        <f t="shared" si="0"/>
        <v>0</v>
      </c>
    </row>
    <row r="17" spans="1:11" ht="47.25">
      <c r="A17" s="218" t="s">
        <v>137</v>
      </c>
      <c r="B17" s="218" t="s">
        <v>165</v>
      </c>
      <c r="C17" s="103" t="s">
        <v>130</v>
      </c>
      <c r="D17" s="14" t="s">
        <v>131</v>
      </c>
      <c r="E17" s="14" t="s">
        <v>131</v>
      </c>
      <c r="F17" s="14" t="s">
        <v>131</v>
      </c>
      <c r="G17" s="14" t="s">
        <v>131</v>
      </c>
      <c r="H17" s="48" t="e">
        <f>#REF!</f>
        <v>#REF!</v>
      </c>
      <c r="I17" s="48" t="e">
        <f>#REF!</f>
        <v>#REF!</v>
      </c>
      <c r="J17" s="48" t="e">
        <f>#REF!</f>
        <v>#REF!</v>
      </c>
      <c r="K17" s="48" t="e">
        <f t="shared" si="0"/>
        <v>#REF!</v>
      </c>
    </row>
    <row r="18" spans="1:11" ht="15.75">
      <c r="A18" s="218"/>
      <c r="B18" s="218"/>
      <c r="C18" s="103" t="s">
        <v>132</v>
      </c>
      <c r="D18" s="30"/>
      <c r="E18" s="30"/>
      <c r="F18" s="30"/>
      <c r="G18" s="30"/>
      <c r="H18" s="48"/>
      <c r="I18" s="48"/>
      <c r="J18" s="48"/>
      <c r="K18" s="48">
        <f t="shared" si="0"/>
        <v>0</v>
      </c>
    </row>
    <row r="19" spans="1:11" ht="47.25">
      <c r="A19" s="218"/>
      <c r="B19" s="218"/>
      <c r="C19" s="11" t="s">
        <v>146</v>
      </c>
      <c r="D19" s="37" t="s">
        <v>147</v>
      </c>
      <c r="E19" s="14" t="s">
        <v>131</v>
      </c>
      <c r="F19" s="14" t="s">
        <v>131</v>
      </c>
      <c r="G19" s="14" t="s">
        <v>131</v>
      </c>
      <c r="H19" s="48" t="e">
        <f>#REF!-H20-H21-H22-H23</f>
        <v>#REF!</v>
      </c>
      <c r="I19" s="48" t="e">
        <f>#REF!-I20-I21-I22-I23</f>
        <v>#REF!</v>
      </c>
      <c r="J19" s="48" t="e">
        <f>#REF!-J20-J21-J22-J23</f>
        <v>#REF!</v>
      </c>
      <c r="K19" s="48" t="e">
        <f t="shared" si="0"/>
        <v>#REF!</v>
      </c>
    </row>
    <row r="20" spans="1:11" ht="63">
      <c r="A20" s="218"/>
      <c r="B20" s="218"/>
      <c r="C20" s="11" t="s">
        <v>148</v>
      </c>
      <c r="D20" s="37">
        <v>130</v>
      </c>
      <c r="E20" s="14" t="s">
        <v>131</v>
      </c>
      <c r="F20" s="14" t="s">
        <v>131</v>
      </c>
      <c r="G20" s="14" t="s">
        <v>131</v>
      </c>
      <c r="H20" s="48" t="e">
        <f>#REF!+#REF!</f>
        <v>#REF!</v>
      </c>
      <c r="I20" s="48" t="e">
        <f>#REF!+#REF!</f>
        <v>#REF!</v>
      </c>
      <c r="J20" s="48" t="e">
        <f>#REF!+#REF!</f>
        <v>#REF!</v>
      </c>
      <c r="K20" s="48" t="e">
        <f t="shared" si="0"/>
        <v>#REF!</v>
      </c>
    </row>
    <row r="21" spans="1:11" ht="49.5" customHeight="1">
      <c r="A21" s="218"/>
      <c r="B21" s="218"/>
      <c r="C21" s="11" t="s">
        <v>150</v>
      </c>
      <c r="D21" s="104">
        <v>148</v>
      </c>
      <c r="E21" s="14" t="s">
        <v>131</v>
      </c>
      <c r="F21" s="14" t="s">
        <v>131</v>
      </c>
      <c r="G21" s="14" t="s">
        <v>131</v>
      </c>
      <c r="H21" s="48" t="e">
        <f>#REF!</f>
        <v>#REF!</v>
      </c>
      <c r="I21" s="48" t="e">
        <f>#REF!</f>
        <v>#REF!</v>
      </c>
      <c r="J21" s="48" t="e">
        <f>#REF!</f>
        <v>#REF!</v>
      </c>
      <c r="K21" s="48" t="e">
        <f t="shared" si="0"/>
        <v>#REF!</v>
      </c>
    </row>
    <row r="22" spans="1:11" ht="63">
      <c r="A22" s="218"/>
      <c r="B22" s="218"/>
      <c r="C22" s="11" t="s">
        <v>152</v>
      </c>
      <c r="D22" s="104">
        <v>164</v>
      </c>
      <c r="E22" s="14" t="s">
        <v>131</v>
      </c>
      <c r="F22" s="14" t="s">
        <v>131</v>
      </c>
      <c r="G22" s="14" t="s">
        <v>131</v>
      </c>
      <c r="H22" s="48" t="e">
        <f>#REF!+#REF!</f>
        <v>#REF!</v>
      </c>
      <c r="I22" s="48" t="e">
        <f>#REF!+#REF!</f>
        <v>#REF!</v>
      </c>
      <c r="J22" s="48" t="e">
        <f>#REF!+#REF!</f>
        <v>#REF!</v>
      </c>
      <c r="K22" s="48" t="e">
        <f t="shared" si="0"/>
        <v>#REF!</v>
      </c>
    </row>
    <row r="23" spans="1:11" ht="33.75" customHeight="1">
      <c r="A23" s="218"/>
      <c r="B23" s="218"/>
      <c r="C23" s="11" t="s">
        <v>157</v>
      </c>
      <c r="D23" s="37" t="s">
        <v>153</v>
      </c>
      <c r="E23" s="14" t="s">
        <v>131</v>
      </c>
      <c r="F23" s="14" t="s">
        <v>131</v>
      </c>
      <c r="G23" s="14" t="s">
        <v>131</v>
      </c>
      <c r="H23" s="48" t="e">
        <f>#REF!+#REF!+#REF!</f>
        <v>#REF!</v>
      </c>
      <c r="I23" s="48" t="e">
        <f>#REF!+#REF!+#REF!</f>
        <v>#REF!</v>
      </c>
      <c r="J23" s="48" t="e">
        <f>#REF!+#REF!+#REF!</f>
        <v>#REF!</v>
      </c>
      <c r="K23" s="48" t="e">
        <f t="shared" si="0"/>
        <v>#REF!</v>
      </c>
    </row>
    <row r="24" spans="1:11" ht="47.25">
      <c r="A24" s="218" t="s">
        <v>138</v>
      </c>
      <c r="B24" s="218" t="s">
        <v>144</v>
      </c>
      <c r="C24" s="103" t="s">
        <v>130</v>
      </c>
      <c r="D24" s="14" t="s">
        <v>131</v>
      </c>
      <c r="E24" s="14" t="s">
        <v>131</v>
      </c>
      <c r="F24" s="14" t="s">
        <v>131</v>
      </c>
      <c r="G24" s="14" t="s">
        <v>131</v>
      </c>
      <c r="H24" s="48" t="e">
        <f>#REF!</f>
        <v>#REF!</v>
      </c>
      <c r="I24" s="48" t="e">
        <f>#REF!</f>
        <v>#REF!</v>
      </c>
      <c r="J24" s="48" t="e">
        <f>#REF!</f>
        <v>#REF!</v>
      </c>
      <c r="K24" s="48" t="e">
        <f t="shared" si="0"/>
        <v>#REF!</v>
      </c>
    </row>
    <row r="25" spans="1:11" ht="15.75">
      <c r="A25" s="218"/>
      <c r="B25" s="218"/>
      <c r="C25" s="103" t="s">
        <v>132</v>
      </c>
      <c r="D25" s="30"/>
      <c r="E25" s="30"/>
      <c r="F25" s="30"/>
      <c r="G25" s="30"/>
      <c r="H25" s="48"/>
      <c r="I25" s="48"/>
      <c r="J25" s="48"/>
      <c r="K25" s="48">
        <f t="shared" si="0"/>
        <v>0</v>
      </c>
    </row>
    <row r="26" spans="1:11" ht="51.75" customHeight="1">
      <c r="A26" s="218"/>
      <c r="B26" s="218"/>
      <c r="C26" s="11" t="s">
        <v>146</v>
      </c>
      <c r="D26" s="37" t="s">
        <v>147</v>
      </c>
      <c r="E26" s="14" t="s">
        <v>131</v>
      </c>
      <c r="F26" s="14" t="s">
        <v>131</v>
      </c>
      <c r="G26" s="14" t="s">
        <v>131</v>
      </c>
      <c r="H26" s="48" t="e">
        <f>H24</f>
        <v>#REF!</v>
      </c>
      <c r="I26" s="48" t="e">
        <f>I24</f>
        <v>#REF!</v>
      </c>
      <c r="J26" s="48" t="e">
        <f>J24</f>
        <v>#REF!</v>
      </c>
      <c r="K26" s="48" t="e">
        <f t="shared" si="0"/>
        <v>#REF!</v>
      </c>
    </row>
    <row r="27" spans="1:11" ht="47.25">
      <c r="A27" s="218" t="s">
        <v>139</v>
      </c>
      <c r="B27" s="218" t="s">
        <v>145</v>
      </c>
      <c r="C27" s="103" t="s">
        <v>130</v>
      </c>
      <c r="D27" s="14" t="s">
        <v>131</v>
      </c>
      <c r="E27" s="14" t="s">
        <v>131</v>
      </c>
      <c r="F27" s="14" t="s">
        <v>131</v>
      </c>
      <c r="G27" s="14" t="s">
        <v>131</v>
      </c>
      <c r="H27" s="48" t="e">
        <f>#REF!</f>
        <v>#REF!</v>
      </c>
      <c r="I27" s="48" t="e">
        <f>#REF!</f>
        <v>#REF!</v>
      </c>
      <c r="J27" s="48" t="e">
        <f>#REF!</f>
        <v>#REF!</v>
      </c>
      <c r="K27" s="48" t="e">
        <f t="shared" si="0"/>
        <v>#REF!</v>
      </c>
    </row>
    <row r="28" spans="1:11" ht="15.75">
      <c r="A28" s="218"/>
      <c r="B28" s="218"/>
      <c r="C28" s="103" t="s">
        <v>132</v>
      </c>
      <c r="D28" s="30"/>
      <c r="E28" s="30"/>
      <c r="F28" s="30"/>
      <c r="G28" s="30"/>
      <c r="H28" s="48"/>
      <c r="I28" s="48"/>
      <c r="J28" s="48"/>
      <c r="K28" s="48">
        <f t="shared" si="0"/>
        <v>0</v>
      </c>
    </row>
    <row r="29" spans="1:11" ht="54" customHeight="1">
      <c r="A29" s="218"/>
      <c r="B29" s="218"/>
      <c r="C29" s="11" t="s">
        <v>146</v>
      </c>
      <c r="D29" s="37" t="s">
        <v>147</v>
      </c>
      <c r="E29" s="14" t="s">
        <v>131</v>
      </c>
      <c r="F29" s="14" t="s">
        <v>131</v>
      </c>
      <c r="G29" s="14" t="s">
        <v>131</v>
      </c>
      <c r="H29" s="48" t="e">
        <f>H27</f>
        <v>#REF!</v>
      </c>
      <c r="I29" s="48" t="e">
        <f>I27</f>
        <v>#REF!</v>
      </c>
      <c r="J29" s="48" t="e">
        <f>J27</f>
        <v>#REF!</v>
      </c>
      <c r="K29" s="48" t="e">
        <f t="shared" si="0"/>
        <v>#REF!</v>
      </c>
    </row>
    <row r="30" spans="1:11" ht="47.25">
      <c r="A30" s="218" t="s">
        <v>174</v>
      </c>
      <c r="B30" s="218" t="s">
        <v>243</v>
      </c>
      <c r="C30" s="103" t="s">
        <v>130</v>
      </c>
      <c r="D30" s="14" t="s">
        <v>131</v>
      </c>
      <c r="E30" s="14" t="s">
        <v>131</v>
      </c>
      <c r="F30" s="14" t="s">
        <v>131</v>
      </c>
      <c r="G30" s="14" t="s">
        <v>131</v>
      </c>
      <c r="H30" s="48">
        <f>'Приложение 2'!I61</f>
        <v>29557</v>
      </c>
      <c r="I30" s="48">
        <f>'Приложение 2'!J61</f>
        <v>32395.2</v>
      </c>
      <c r="J30" s="48">
        <f>'Приложение 2'!K61</f>
        <v>33800</v>
      </c>
      <c r="K30" s="48">
        <f t="shared" si="0"/>
        <v>95752.2</v>
      </c>
    </row>
    <row r="31" spans="1:11" ht="15.75">
      <c r="A31" s="218"/>
      <c r="B31" s="218"/>
      <c r="C31" s="103" t="s">
        <v>132</v>
      </c>
      <c r="D31" s="30"/>
      <c r="E31" s="30"/>
      <c r="F31" s="30"/>
      <c r="G31" s="30"/>
      <c r="H31" s="48"/>
      <c r="I31" s="48"/>
      <c r="J31" s="48"/>
      <c r="K31" s="48">
        <f t="shared" si="0"/>
        <v>0</v>
      </c>
    </row>
    <row r="32" spans="1:11" ht="47.25">
      <c r="A32" s="218"/>
      <c r="B32" s="218"/>
      <c r="C32" s="11" t="s">
        <v>146</v>
      </c>
      <c r="D32" s="37" t="s">
        <v>147</v>
      </c>
      <c r="E32" s="14" t="s">
        <v>131</v>
      </c>
      <c r="F32" s="14" t="s">
        <v>131</v>
      </c>
      <c r="G32" s="14" t="s">
        <v>131</v>
      </c>
      <c r="H32" s="48" t="e">
        <f>'Приложение 2'!I7+'Приложение 2'!#REF!+'Приложение 2'!#REF!+'Приложение 2'!I19+'Приложение 2'!#REF!+'Приложение 2'!I28</f>
        <v>#REF!</v>
      </c>
      <c r="I32" s="48" t="e">
        <f>'Приложение 2'!J7+'Приложение 2'!#REF!+'Приложение 2'!#REF!+'Приложение 2'!J19+'Приложение 2'!#REF!+'Приложение 2'!J28</f>
        <v>#REF!</v>
      </c>
      <c r="J32" s="48" t="e">
        <f>'Приложение 2'!K7+'Приложение 2'!#REF!+'Приложение 2'!#REF!+'Приложение 2'!K19+'Приложение 2'!#REF!+'Приложение 2'!K28</f>
        <v>#REF!</v>
      </c>
      <c r="K32" s="48" t="e">
        <f>SUM(H32:J32)</f>
        <v>#REF!</v>
      </c>
    </row>
    <row r="33" spans="1:11" ht="47.25">
      <c r="A33" s="218"/>
      <c r="B33" s="218"/>
      <c r="C33" s="11" t="s">
        <v>169</v>
      </c>
      <c r="D33" s="30"/>
      <c r="E33" s="14" t="s">
        <v>131</v>
      </c>
      <c r="F33" s="14" t="s">
        <v>131</v>
      </c>
      <c r="G33" s="14" t="s">
        <v>131</v>
      </c>
      <c r="H33" s="48" t="e">
        <f>'Приложение 2'!I56+'Приложение 2'!#REF!+'Приложение 2'!#REF!+'Приложение 2'!I57</f>
        <v>#REF!</v>
      </c>
      <c r="I33" s="48" t="e">
        <f>'Приложение 2'!J56+'Приложение 2'!#REF!+'Приложение 2'!#REF!+'Приложение 2'!J57</f>
        <v>#REF!</v>
      </c>
      <c r="J33" s="48" t="e">
        <f>'Приложение 2'!K56+'Приложение 2'!#REF!+'Приложение 2'!#REF!</f>
        <v>#REF!</v>
      </c>
      <c r="K33" s="48" t="e">
        <f t="shared" si="0"/>
        <v>#REF!</v>
      </c>
    </row>
    <row r="35" spans="1:11" ht="18.75" customHeight="1">
      <c r="A35" s="8" t="s">
        <v>62</v>
      </c>
      <c r="K35" s="8" t="s">
        <v>64</v>
      </c>
    </row>
  </sheetData>
  <sheetProtection/>
  <mergeCells count="19">
    <mergeCell ref="A27:A29"/>
    <mergeCell ref="B27:B29"/>
    <mergeCell ref="A30:A33"/>
    <mergeCell ref="B30:B33"/>
    <mergeCell ref="B24:B26"/>
    <mergeCell ref="I1:K1"/>
    <mergeCell ref="A5:A12"/>
    <mergeCell ref="B5:B12"/>
    <mergeCell ref="A17:A23"/>
    <mergeCell ref="B17:B23"/>
    <mergeCell ref="A24:A26"/>
    <mergeCell ref="A3:A4"/>
    <mergeCell ref="A2:K2"/>
    <mergeCell ref="D3:G3"/>
    <mergeCell ref="A13:A16"/>
    <mergeCell ref="B13:B16"/>
    <mergeCell ref="H3:K3"/>
    <mergeCell ref="C3:C4"/>
    <mergeCell ref="B3:B4"/>
  </mergeCells>
  <printOptions/>
  <pageMargins left="0.5118110236220472" right="0.11811023622047245" top="0.5511811023622047" bottom="0.35433070866141736" header="0.31496062992125984" footer="0.31496062992125984"/>
  <pageSetup fitToHeight="3" fitToWidth="1" horizontalDpi="600" verticalDpi="600" orientation="landscape" paperSize="9" scale="86" r:id="rId1"/>
  <headerFooter differentFirst="1">
    <oddHeader>&amp;C&amp;P</oddHeader>
  </headerFooter>
  <rowBreaks count="2" manualBreakCount="2">
    <brk id="18" max="10" man="1"/>
    <brk id="2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52"/>
  <sheetViews>
    <sheetView view="pageBreakPreview" zoomScale="96" zoomScaleSheetLayoutView="96" zoomScalePageLayoutView="0" workbookViewId="0" topLeftCell="A1">
      <selection activeCell="C7" sqref="C7"/>
    </sheetView>
  </sheetViews>
  <sheetFormatPr defaultColWidth="9.25390625" defaultRowHeight="12.75"/>
  <cols>
    <col min="1" max="1" width="18.375" style="20" customWidth="1"/>
    <col min="2" max="2" width="29.625" style="20" customWidth="1"/>
    <col min="3" max="3" width="48.25390625" style="20" customWidth="1"/>
    <col min="4" max="7" width="16.00390625" style="20" customWidth="1"/>
    <col min="8" max="16384" width="9.25390625" style="20" customWidth="1"/>
  </cols>
  <sheetData>
    <row r="1" spans="3:7" ht="72" customHeight="1">
      <c r="C1" s="1"/>
      <c r="E1" s="226" t="s">
        <v>266</v>
      </c>
      <c r="F1" s="226"/>
      <c r="G1" s="226"/>
    </row>
    <row r="2" spans="1:7" ht="55.5" customHeight="1">
      <c r="A2" s="225" t="s">
        <v>220</v>
      </c>
      <c r="B2" s="225"/>
      <c r="C2" s="225"/>
      <c r="D2" s="225"/>
      <c r="E2" s="225"/>
      <c r="F2" s="225"/>
      <c r="G2" s="225"/>
    </row>
    <row r="3" spans="1:7" ht="33.75" customHeight="1">
      <c r="A3" s="167" t="s">
        <v>108</v>
      </c>
      <c r="B3" s="167" t="s">
        <v>109</v>
      </c>
      <c r="C3" s="191" t="s">
        <v>221</v>
      </c>
      <c r="D3" s="167" t="s">
        <v>112</v>
      </c>
      <c r="E3" s="167"/>
      <c r="F3" s="167"/>
      <c r="G3" s="167"/>
    </row>
    <row r="4" spans="1:7" ht="36" customHeight="1">
      <c r="A4" s="167"/>
      <c r="B4" s="167"/>
      <c r="C4" s="228"/>
      <c r="D4" s="80" t="s">
        <v>35</v>
      </c>
      <c r="E4" s="80" t="s">
        <v>36</v>
      </c>
      <c r="F4" s="80" t="s">
        <v>37</v>
      </c>
      <c r="G4" s="80" t="s">
        <v>128</v>
      </c>
    </row>
    <row r="5" spans="1:7" ht="15.75">
      <c r="A5" s="167" t="s">
        <v>111</v>
      </c>
      <c r="B5" s="167" t="s">
        <v>142</v>
      </c>
      <c r="C5" s="36" t="s">
        <v>10</v>
      </c>
      <c r="D5" s="49" t="e">
        <f>D12+D19+D26+D33+D40</f>
        <v>#REF!</v>
      </c>
      <c r="E5" s="49" t="e">
        <f>E12+E19+E26+E33+E40</f>
        <v>#REF!</v>
      </c>
      <c r="F5" s="49" t="e">
        <f>F12+F19+F26+F33+F40</f>
        <v>#REF!</v>
      </c>
      <c r="G5" s="49" t="e">
        <f>D5+E5+F5</f>
        <v>#REF!</v>
      </c>
    </row>
    <row r="6" spans="1:7" ht="15.75">
      <c r="A6" s="167"/>
      <c r="B6" s="167"/>
      <c r="C6" s="34" t="s">
        <v>13</v>
      </c>
      <c r="D6" s="48"/>
      <c r="E6" s="48"/>
      <c r="F6" s="111"/>
      <c r="G6" s="49">
        <f aca="true" t="shared" si="0" ref="G6:G46">D6+E6+F6</f>
        <v>0</v>
      </c>
    </row>
    <row r="7" spans="1:7" ht="15.75" customHeight="1">
      <c r="A7" s="167"/>
      <c r="B7" s="167"/>
      <c r="C7" s="33" t="s">
        <v>27</v>
      </c>
      <c r="D7" s="49">
        <f>D14+D21+D28+D35+D42</f>
        <v>195156.4</v>
      </c>
      <c r="E7" s="49">
        <f>E14+E21+E28+E35+E42</f>
        <v>193749.1</v>
      </c>
      <c r="F7" s="49">
        <f>F14+F21+F28+F35+F42</f>
        <v>0</v>
      </c>
      <c r="G7" s="49">
        <f t="shared" si="0"/>
        <v>388905.5</v>
      </c>
    </row>
    <row r="8" spans="1:7" ht="15.75">
      <c r="A8" s="167"/>
      <c r="B8" s="167"/>
      <c r="C8" s="33" t="s">
        <v>12</v>
      </c>
      <c r="D8" s="49" t="e">
        <f aca="true" t="shared" si="1" ref="D8:F11">D15+D22+D29+D36+D43</f>
        <v>#REF!</v>
      </c>
      <c r="E8" s="49" t="e">
        <f t="shared" si="1"/>
        <v>#REF!</v>
      </c>
      <c r="F8" s="49" t="e">
        <f t="shared" si="1"/>
        <v>#REF!</v>
      </c>
      <c r="G8" s="49" t="e">
        <f t="shared" si="0"/>
        <v>#REF!</v>
      </c>
    </row>
    <row r="9" spans="1:7" ht="15" customHeight="1">
      <c r="A9" s="167"/>
      <c r="B9" s="167"/>
      <c r="C9" s="33" t="s">
        <v>219</v>
      </c>
      <c r="D9" s="49">
        <f>D16+D23+D30+D37+D44</f>
        <v>1108.2</v>
      </c>
      <c r="E9" s="49">
        <f t="shared" si="1"/>
        <v>1163.6</v>
      </c>
      <c r="F9" s="49">
        <f t="shared" si="1"/>
        <v>1221.8</v>
      </c>
      <c r="G9" s="49">
        <f t="shared" si="0"/>
        <v>3493.6</v>
      </c>
    </row>
    <row r="10" spans="1:7" ht="15.75">
      <c r="A10" s="167"/>
      <c r="B10" s="167"/>
      <c r="C10" s="33" t="s">
        <v>14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0"/>
        <v>0</v>
      </c>
    </row>
    <row r="11" spans="1:7" ht="15.75">
      <c r="A11" s="167"/>
      <c r="B11" s="167"/>
      <c r="C11" s="33" t="s">
        <v>110</v>
      </c>
      <c r="D11" s="49">
        <f t="shared" si="1"/>
        <v>0</v>
      </c>
      <c r="E11" s="49">
        <f t="shared" si="1"/>
        <v>0</v>
      </c>
      <c r="F11" s="49">
        <f t="shared" si="1"/>
        <v>0</v>
      </c>
      <c r="G11" s="49">
        <f t="shared" si="0"/>
        <v>0</v>
      </c>
    </row>
    <row r="12" spans="1:7" ht="15.75">
      <c r="A12" s="167" t="s">
        <v>140</v>
      </c>
      <c r="B12" s="167" t="s">
        <v>143</v>
      </c>
      <c r="C12" s="36" t="s">
        <v>10</v>
      </c>
      <c r="D12" s="49">
        <f>'Мероприятия пп 1'!H33</f>
        <v>4312711.4</v>
      </c>
      <c r="E12" s="49">
        <f>'Мероприятия пп 1'!I33</f>
        <v>4485771.9</v>
      </c>
      <c r="F12" s="49">
        <f>'Мероприятия пп 1'!J33</f>
        <v>4500874.8</v>
      </c>
      <c r="G12" s="49">
        <f t="shared" si="0"/>
        <v>13299358.1</v>
      </c>
    </row>
    <row r="13" spans="1:7" ht="15.75">
      <c r="A13" s="167"/>
      <c r="B13" s="167"/>
      <c r="C13" s="34" t="s">
        <v>13</v>
      </c>
      <c r="D13" s="49"/>
      <c r="E13" s="49"/>
      <c r="F13" s="111"/>
      <c r="G13" s="49">
        <f t="shared" si="0"/>
        <v>0</v>
      </c>
    </row>
    <row r="14" spans="1:7" ht="15.75">
      <c r="A14" s="167"/>
      <c r="B14" s="167"/>
      <c r="C14" s="33" t="s">
        <v>27</v>
      </c>
      <c r="D14" s="49"/>
      <c r="E14" s="49"/>
      <c r="F14" s="111"/>
      <c r="G14" s="49">
        <f t="shared" si="0"/>
        <v>0</v>
      </c>
    </row>
    <row r="15" spans="1:7" ht="15.75">
      <c r="A15" s="167"/>
      <c r="B15" s="167"/>
      <c r="C15" s="33" t="s">
        <v>12</v>
      </c>
      <c r="D15" s="49">
        <f>D12</f>
        <v>4312711.4</v>
      </c>
      <c r="E15" s="49">
        <f>E12</f>
        <v>4485771.9</v>
      </c>
      <c r="F15" s="49">
        <f>F12</f>
        <v>4500874.8</v>
      </c>
      <c r="G15" s="49">
        <f t="shared" si="0"/>
        <v>13299358.1</v>
      </c>
    </row>
    <row r="16" spans="1:7" ht="15.75">
      <c r="A16" s="167"/>
      <c r="B16" s="167"/>
      <c r="C16" s="33" t="s">
        <v>219</v>
      </c>
      <c r="D16" s="49"/>
      <c r="E16" s="49"/>
      <c r="F16" s="111"/>
      <c r="G16" s="49">
        <f t="shared" si="0"/>
        <v>0</v>
      </c>
    </row>
    <row r="17" spans="1:7" ht="15.75">
      <c r="A17" s="167"/>
      <c r="B17" s="167"/>
      <c r="C17" s="33" t="s">
        <v>14</v>
      </c>
      <c r="D17" s="49"/>
      <c r="E17" s="49"/>
      <c r="F17" s="111"/>
      <c r="G17" s="49">
        <f t="shared" si="0"/>
        <v>0</v>
      </c>
    </row>
    <row r="18" spans="1:7" ht="15.75">
      <c r="A18" s="167"/>
      <c r="B18" s="167"/>
      <c r="C18" s="33" t="s">
        <v>110</v>
      </c>
      <c r="D18" s="49"/>
      <c r="E18" s="49"/>
      <c r="F18" s="111"/>
      <c r="G18" s="49">
        <f t="shared" si="0"/>
        <v>0</v>
      </c>
    </row>
    <row r="19" spans="1:7" ht="15.75">
      <c r="A19" s="167" t="s">
        <v>141</v>
      </c>
      <c r="B19" s="167" t="s">
        <v>165</v>
      </c>
      <c r="C19" s="36" t="s">
        <v>10</v>
      </c>
      <c r="D19" s="49" t="e">
        <f>#REF!</f>
        <v>#REF!</v>
      </c>
      <c r="E19" s="49" t="e">
        <f>#REF!</f>
        <v>#REF!</v>
      </c>
      <c r="F19" s="49" t="e">
        <f>#REF!</f>
        <v>#REF!</v>
      </c>
      <c r="G19" s="49" t="e">
        <f t="shared" si="0"/>
        <v>#REF!</v>
      </c>
    </row>
    <row r="20" spans="1:7" ht="15.75">
      <c r="A20" s="167"/>
      <c r="B20" s="167"/>
      <c r="C20" s="34" t="s">
        <v>13</v>
      </c>
      <c r="D20" s="111"/>
      <c r="E20" s="111"/>
      <c r="F20" s="111"/>
      <c r="G20" s="49">
        <f t="shared" si="0"/>
        <v>0</v>
      </c>
    </row>
    <row r="21" spans="1:7" ht="15.75">
      <c r="A21" s="167"/>
      <c r="B21" s="167"/>
      <c r="C21" s="33" t="s">
        <v>27</v>
      </c>
      <c r="D21" s="49"/>
      <c r="E21" s="49"/>
      <c r="F21" s="111"/>
      <c r="G21" s="49">
        <f t="shared" si="0"/>
        <v>0</v>
      </c>
    </row>
    <row r="22" spans="1:7" ht="15.75">
      <c r="A22" s="167"/>
      <c r="B22" s="167"/>
      <c r="C22" s="33" t="s">
        <v>12</v>
      </c>
      <c r="D22" s="49" t="e">
        <f>D19-D23</f>
        <v>#REF!</v>
      </c>
      <c r="E22" s="49" t="e">
        <f>E19-E23</f>
        <v>#REF!</v>
      </c>
      <c r="F22" s="49" t="e">
        <f>F19-F23</f>
        <v>#REF!</v>
      </c>
      <c r="G22" s="49" t="e">
        <f t="shared" si="0"/>
        <v>#REF!</v>
      </c>
    </row>
    <row r="23" spans="1:7" ht="15.75">
      <c r="A23" s="167"/>
      <c r="B23" s="167"/>
      <c r="C23" s="35" t="s">
        <v>219</v>
      </c>
      <c r="D23" s="49">
        <v>784.4</v>
      </c>
      <c r="E23" s="49">
        <v>823.6</v>
      </c>
      <c r="F23" s="111">
        <v>864.8</v>
      </c>
      <c r="G23" s="49">
        <f t="shared" si="0"/>
        <v>2472.8</v>
      </c>
    </row>
    <row r="24" spans="1:7" ht="15.75">
      <c r="A24" s="167"/>
      <c r="B24" s="167"/>
      <c r="C24" s="33" t="s">
        <v>14</v>
      </c>
      <c r="D24" s="49"/>
      <c r="E24" s="49"/>
      <c r="F24" s="111"/>
      <c r="G24" s="49">
        <f t="shared" si="0"/>
        <v>0</v>
      </c>
    </row>
    <row r="25" spans="1:7" ht="15.75">
      <c r="A25" s="167"/>
      <c r="B25" s="167"/>
      <c r="C25" s="33" t="s">
        <v>110</v>
      </c>
      <c r="D25" s="49"/>
      <c r="E25" s="49"/>
      <c r="F25" s="111"/>
      <c r="G25" s="49">
        <f t="shared" si="0"/>
        <v>0</v>
      </c>
    </row>
    <row r="26" spans="1:7" ht="15.75">
      <c r="A26" s="167" t="s">
        <v>138</v>
      </c>
      <c r="B26" s="167" t="s">
        <v>144</v>
      </c>
      <c r="C26" s="36" t="s">
        <v>10</v>
      </c>
      <c r="D26" s="49" t="e">
        <f>#REF!</f>
        <v>#REF!</v>
      </c>
      <c r="E26" s="49" t="e">
        <f>#REF!</f>
        <v>#REF!</v>
      </c>
      <c r="F26" s="49" t="e">
        <f>#REF!</f>
        <v>#REF!</v>
      </c>
      <c r="G26" s="49" t="e">
        <f t="shared" si="0"/>
        <v>#REF!</v>
      </c>
    </row>
    <row r="27" spans="1:7" ht="15.75">
      <c r="A27" s="167"/>
      <c r="B27" s="167"/>
      <c r="C27" s="34" t="s">
        <v>13</v>
      </c>
      <c r="D27" s="49"/>
      <c r="E27" s="49"/>
      <c r="F27" s="111"/>
      <c r="G27" s="49">
        <f t="shared" si="0"/>
        <v>0</v>
      </c>
    </row>
    <row r="28" spans="1:7" ht="15.75">
      <c r="A28" s="167"/>
      <c r="B28" s="167"/>
      <c r="C28" s="33" t="s">
        <v>27</v>
      </c>
      <c r="D28" s="49"/>
      <c r="E28" s="49"/>
      <c r="F28" s="111"/>
      <c r="G28" s="49">
        <f t="shared" si="0"/>
        <v>0</v>
      </c>
    </row>
    <row r="29" spans="1:7" ht="15.75">
      <c r="A29" s="167"/>
      <c r="B29" s="167"/>
      <c r="C29" s="33" t="s">
        <v>12</v>
      </c>
      <c r="D29" s="49" t="e">
        <f>D26</f>
        <v>#REF!</v>
      </c>
      <c r="E29" s="49" t="e">
        <f>E26</f>
        <v>#REF!</v>
      </c>
      <c r="F29" s="49" t="e">
        <f>F26</f>
        <v>#REF!</v>
      </c>
      <c r="G29" s="49" t="e">
        <f t="shared" si="0"/>
        <v>#REF!</v>
      </c>
    </row>
    <row r="30" spans="1:7" ht="15.75">
      <c r="A30" s="167"/>
      <c r="B30" s="167"/>
      <c r="C30" s="33" t="s">
        <v>219</v>
      </c>
      <c r="D30" s="49"/>
      <c r="E30" s="49"/>
      <c r="F30" s="111"/>
      <c r="G30" s="49">
        <f t="shared" si="0"/>
        <v>0</v>
      </c>
    </row>
    <row r="31" spans="1:7" ht="15.75">
      <c r="A31" s="167"/>
      <c r="B31" s="167"/>
      <c r="C31" s="33" t="s">
        <v>14</v>
      </c>
      <c r="D31" s="49"/>
      <c r="E31" s="49"/>
      <c r="F31" s="111"/>
      <c r="G31" s="49">
        <f t="shared" si="0"/>
        <v>0</v>
      </c>
    </row>
    <row r="32" spans="1:7" ht="15.75">
      <c r="A32" s="167"/>
      <c r="B32" s="167"/>
      <c r="C32" s="33" t="s">
        <v>110</v>
      </c>
      <c r="D32" s="49"/>
      <c r="E32" s="49"/>
      <c r="F32" s="111"/>
      <c r="G32" s="49">
        <f t="shared" si="0"/>
        <v>0</v>
      </c>
    </row>
    <row r="33" spans="1:7" ht="15.75">
      <c r="A33" s="167" t="s">
        <v>139</v>
      </c>
      <c r="B33" s="167" t="s">
        <v>145</v>
      </c>
      <c r="C33" s="36" t="s">
        <v>10</v>
      </c>
      <c r="D33" s="49" t="e">
        <f>#REF!</f>
        <v>#REF!</v>
      </c>
      <c r="E33" s="49" t="e">
        <f>#REF!</f>
        <v>#REF!</v>
      </c>
      <c r="F33" s="49" t="e">
        <f>#REF!</f>
        <v>#REF!</v>
      </c>
      <c r="G33" s="49" t="e">
        <f t="shared" si="0"/>
        <v>#REF!</v>
      </c>
    </row>
    <row r="34" spans="1:7" ht="15.75">
      <c r="A34" s="167"/>
      <c r="B34" s="167"/>
      <c r="C34" s="34" t="s">
        <v>13</v>
      </c>
      <c r="D34" s="49"/>
      <c r="E34" s="49"/>
      <c r="F34" s="111"/>
      <c r="G34" s="49">
        <f t="shared" si="0"/>
        <v>0</v>
      </c>
    </row>
    <row r="35" spans="1:7" ht="15.75">
      <c r="A35" s="167"/>
      <c r="B35" s="167"/>
      <c r="C35" s="33" t="s">
        <v>27</v>
      </c>
      <c r="D35" s="49">
        <f>27815.3+164093.8</f>
        <v>191909.1</v>
      </c>
      <c r="E35" s="49">
        <f>29281.9+155457.3</f>
        <v>184739.2</v>
      </c>
      <c r="F35" s="111"/>
      <c r="G35" s="49">
        <f t="shared" si="0"/>
        <v>376648.3</v>
      </c>
    </row>
    <row r="36" spans="1:7" ht="15.75">
      <c r="A36" s="167"/>
      <c r="B36" s="167"/>
      <c r="C36" s="33" t="s">
        <v>12</v>
      </c>
      <c r="D36" s="49" t="e">
        <f>D33-D35-D37</f>
        <v>#REF!</v>
      </c>
      <c r="E36" s="49" t="e">
        <f>E33-E35-E37</f>
        <v>#REF!</v>
      </c>
      <c r="F36" s="49" t="e">
        <f>F33-F35-F37</f>
        <v>#REF!</v>
      </c>
      <c r="G36" s="49" t="e">
        <f t="shared" si="0"/>
        <v>#REF!</v>
      </c>
    </row>
    <row r="37" spans="1:7" ht="15" customHeight="1">
      <c r="A37" s="167"/>
      <c r="B37" s="167"/>
      <c r="C37" s="33" t="s">
        <v>219</v>
      </c>
      <c r="D37" s="49">
        <v>323.8</v>
      </c>
      <c r="E37" s="49">
        <v>340</v>
      </c>
      <c r="F37" s="111">
        <v>357</v>
      </c>
      <c r="G37" s="49">
        <f t="shared" si="0"/>
        <v>1020.8</v>
      </c>
    </row>
    <row r="38" spans="1:7" ht="14.25" customHeight="1">
      <c r="A38" s="167"/>
      <c r="B38" s="167"/>
      <c r="C38" s="33" t="s">
        <v>14</v>
      </c>
      <c r="D38" s="49"/>
      <c r="E38" s="49"/>
      <c r="F38" s="111"/>
      <c r="G38" s="49">
        <f t="shared" si="0"/>
        <v>0</v>
      </c>
    </row>
    <row r="39" spans="1:7" ht="18" customHeight="1">
      <c r="A39" s="167"/>
      <c r="B39" s="167"/>
      <c r="C39" s="33" t="s">
        <v>110</v>
      </c>
      <c r="D39" s="49"/>
      <c r="E39" s="49"/>
      <c r="F39" s="111"/>
      <c r="G39" s="49">
        <f t="shared" si="0"/>
        <v>0</v>
      </c>
    </row>
    <row r="40" spans="1:7" ht="18" customHeight="1">
      <c r="A40" s="167" t="s">
        <v>174</v>
      </c>
      <c r="B40" s="167" t="s">
        <v>243</v>
      </c>
      <c r="C40" s="36" t="s">
        <v>10</v>
      </c>
      <c r="D40" s="49">
        <f>'Приложение 2'!I61</f>
        <v>29557</v>
      </c>
      <c r="E40" s="49">
        <f>'Приложение 2'!J61</f>
        <v>32395.2</v>
      </c>
      <c r="F40" s="49">
        <f>'Приложение 2'!K61</f>
        <v>33800</v>
      </c>
      <c r="G40" s="49">
        <f t="shared" si="0"/>
        <v>95752.2</v>
      </c>
    </row>
    <row r="41" spans="1:7" ht="18" customHeight="1">
      <c r="A41" s="167"/>
      <c r="B41" s="167"/>
      <c r="C41" s="34" t="s">
        <v>13</v>
      </c>
      <c r="D41" s="49"/>
      <c r="E41" s="49"/>
      <c r="F41" s="111"/>
      <c r="G41" s="49">
        <f t="shared" si="0"/>
        <v>0</v>
      </c>
    </row>
    <row r="42" spans="1:7" ht="18" customHeight="1">
      <c r="A42" s="167"/>
      <c r="B42" s="167"/>
      <c r="C42" s="33" t="s">
        <v>27</v>
      </c>
      <c r="D42" s="49">
        <f>'Приложение 2'!I57</f>
        <v>3247.3</v>
      </c>
      <c r="E42" s="49">
        <f>'Приложение 2'!J57</f>
        <v>9009.9</v>
      </c>
      <c r="F42" s="49"/>
      <c r="G42" s="49">
        <f t="shared" si="0"/>
        <v>12257.2</v>
      </c>
    </row>
    <row r="43" spans="1:7" ht="18" customHeight="1">
      <c r="A43" s="167"/>
      <c r="B43" s="167"/>
      <c r="C43" s="33" t="s">
        <v>12</v>
      </c>
      <c r="D43" s="49">
        <f>D40-D42</f>
        <v>26309.7</v>
      </c>
      <c r="E43" s="49">
        <f>E40-E42</f>
        <v>23385.3</v>
      </c>
      <c r="F43" s="49">
        <f>F40-F42</f>
        <v>33800</v>
      </c>
      <c r="G43" s="49">
        <f t="shared" si="0"/>
        <v>83495</v>
      </c>
    </row>
    <row r="44" spans="1:7" ht="18" customHeight="1">
      <c r="A44" s="167"/>
      <c r="B44" s="167"/>
      <c r="C44" s="33" t="s">
        <v>219</v>
      </c>
      <c r="D44" s="49"/>
      <c r="E44" s="49"/>
      <c r="F44" s="111"/>
      <c r="G44" s="49">
        <f t="shared" si="0"/>
        <v>0</v>
      </c>
    </row>
    <row r="45" spans="1:7" ht="18" customHeight="1">
      <c r="A45" s="167"/>
      <c r="B45" s="167"/>
      <c r="C45" s="33" t="s">
        <v>14</v>
      </c>
      <c r="D45" s="49"/>
      <c r="E45" s="49"/>
      <c r="F45" s="111"/>
      <c r="G45" s="49">
        <f t="shared" si="0"/>
        <v>0</v>
      </c>
    </row>
    <row r="46" spans="1:7" ht="18" customHeight="1">
      <c r="A46" s="167"/>
      <c r="B46" s="167"/>
      <c r="C46" s="33" t="s">
        <v>110</v>
      </c>
      <c r="D46" s="49"/>
      <c r="E46" s="49"/>
      <c r="F46" s="111"/>
      <c r="G46" s="49">
        <f t="shared" si="0"/>
        <v>0</v>
      </c>
    </row>
    <row r="47" spans="1:8" s="1" customFormat="1" ht="30.75" customHeight="1">
      <c r="A47" s="101" t="s">
        <v>62</v>
      </c>
      <c r="B47" s="101"/>
      <c r="C47" s="112"/>
      <c r="D47" s="113"/>
      <c r="F47" s="227" t="s">
        <v>64</v>
      </c>
      <c r="G47" s="227"/>
      <c r="H47" s="19"/>
    </row>
    <row r="56" ht="15">
      <c r="J56" s="20" t="s">
        <v>3</v>
      </c>
    </row>
    <row r="152" ht="105" customHeight="1">
      <c r="L152" s="1"/>
    </row>
  </sheetData>
  <sheetProtection/>
  <mergeCells count="19">
    <mergeCell ref="A2:G2"/>
    <mergeCell ref="E1:G1"/>
    <mergeCell ref="F47:G47"/>
    <mergeCell ref="C3:C4"/>
    <mergeCell ref="A3:A4"/>
    <mergeCell ref="B3:B4"/>
    <mergeCell ref="A12:A18"/>
    <mergeCell ref="B12:B18"/>
    <mergeCell ref="A5:A11"/>
    <mergeCell ref="B5:B11"/>
    <mergeCell ref="D3:G3"/>
    <mergeCell ref="A19:A25"/>
    <mergeCell ref="B19:B25"/>
    <mergeCell ref="A26:A32"/>
    <mergeCell ref="B26:B32"/>
    <mergeCell ref="B40:B46"/>
    <mergeCell ref="A33:A39"/>
    <mergeCell ref="B33:B39"/>
    <mergeCell ref="A40:A46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91" r:id="rId1"/>
  <headerFooter differentFirst="1">
    <oddHeader>&amp;C&amp;P</oddHeader>
  </headerFooter>
  <rowBreaks count="1" manualBreakCount="1">
    <brk id="25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120" zoomScaleSheetLayoutView="120" zoomScalePageLayoutView="0" workbookViewId="0" topLeftCell="A1">
      <selection activeCell="N11" sqref="N11"/>
    </sheetView>
  </sheetViews>
  <sheetFormatPr defaultColWidth="9.25390625" defaultRowHeight="12.75"/>
  <cols>
    <col min="1" max="1" width="46.375" style="8" customWidth="1"/>
    <col min="2" max="16384" width="9.25390625" style="8" customWidth="1"/>
  </cols>
  <sheetData>
    <row r="1" spans="7:11" ht="71.25" customHeight="1">
      <c r="G1" s="220" t="s">
        <v>267</v>
      </c>
      <c r="H1" s="220"/>
      <c r="I1" s="220"/>
      <c r="J1" s="220"/>
      <c r="K1" s="220"/>
    </row>
    <row r="2" spans="1:11" s="94" customFormat="1" ht="27.75" customHeight="1">
      <c r="A2" s="229" t="s">
        <v>222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51.75" customHeight="1">
      <c r="A3" s="203" t="s">
        <v>224</v>
      </c>
      <c r="B3" s="230" t="s">
        <v>223</v>
      </c>
      <c r="C3" s="231"/>
      <c r="D3" s="231"/>
      <c r="E3" s="231"/>
      <c r="F3" s="232"/>
      <c r="G3" s="230" t="s">
        <v>225</v>
      </c>
      <c r="H3" s="231"/>
      <c r="I3" s="231"/>
      <c r="J3" s="231"/>
      <c r="K3" s="232"/>
    </row>
    <row r="4" spans="1:11" ht="15.75">
      <c r="A4" s="204"/>
      <c r="B4" s="10" t="s">
        <v>28</v>
      </c>
      <c r="C4" s="10" t="s">
        <v>29</v>
      </c>
      <c r="D4" s="10" t="s">
        <v>35</v>
      </c>
      <c r="E4" s="10" t="s">
        <v>36</v>
      </c>
      <c r="F4" s="10" t="s">
        <v>37</v>
      </c>
      <c r="G4" s="10" t="s">
        <v>28</v>
      </c>
      <c r="H4" s="10" t="s">
        <v>29</v>
      </c>
      <c r="I4" s="10" t="s">
        <v>35</v>
      </c>
      <c r="J4" s="10" t="s">
        <v>36</v>
      </c>
      <c r="K4" s="10" t="s">
        <v>37</v>
      </c>
    </row>
    <row r="5" spans="1:11" ht="15.75">
      <c r="A5" s="233" t="s">
        <v>113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</row>
    <row r="6" spans="1:11" ht="15.75">
      <c r="A6" s="93" t="s">
        <v>114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15.75">
      <c r="A7" s="93" t="s">
        <v>210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15.75">
      <c r="A8" s="93" t="s">
        <v>115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5.75">
      <c r="A9" s="93" t="s">
        <v>116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5.75">
      <c r="A10" s="93" t="s">
        <v>211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5.75">
      <c r="A11" s="93" t="s">
        <v>117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5.75">
      <c r="A12" s="93" t="s">
        <v>118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5.75">
      <c r="A13" s="93" t="s">
        <v>212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15.75">
      <c r="A14" s="93" t="s">
        <v>117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15.75">
      <c r="A15" s="93" t="s">
        <v>118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</row>
    <row r="16" spans="1:11" ht="15.75">
      <c r="A16" s="93" t="s">
        <v>213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5.75">
      <c r="A17" s="93" t="s">
        <v>117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5.75">
      <c r="A18" s="93" t="s">
        <v>118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15.75">
      <c r="A19" s="93" t="s">
        <v>244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15.75">
      <c r="A20" s="93" t="s">
        <v>117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1" ht="15.75">
      <c r="A21" s="93" t="s">
        <v>118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</row>
  </sheetData>
  <sheetProtection/>
  <mergeCells count="6">
    <mergeCell ref="A2:K2"/>
    <mergeCell ref="A3:A4"/>
    <mergeCell ref="B3:F3"/>
    <mergeCell ref="G3:K3"/>
    <mergeCell ref="A5:K5"/>
    <mergeCell ref="G1:K1"/>
  </mergeCells>
  <printOptions/>
  <pageMargins left="0.5118110236220472" right="0.5118110236220472" top="0.5511811023622047" bottom="0.35433070866141736" header="0.31496062992125984" footer="0.31496062992125984"/>
  <pageSetup fitToHeight="26" fitToWidth="1" horizontalDpi="600" verticalDpi="600" orientation="landscape" paperSize="9" scale="99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Q12" sqref="Q12"/>
    </sheetView>
  </sheetViews>
  <sheetFormatPr defaultColWidth="9.25390625" defaultRowHeight="12.75"/>
  <cols>
    <col min="1" max="1" width="6.25390625" style="87" customWidth="1"/>
    <col min="2" max="2" width="79.25390625" style="1" customWidth="1"/>
    <col min="3" max="3" width="12.00390625" style="1" customWidth="1"/>
    <col min="4" max="4" width="16.25390625" style="1" customWidth="1"/>
    <col min="5" max="5" width="11.375" style="1" hidden="1" customWidth="1"/>
    <col min="6" max="10" width="11.375" style="1" customWidth="1"/>
    <col min="11" max="11" width="9.25390625" style="81" customWidth="1"/>
    <col min="12" max="12" width="9.25390625" style="79" customWidth="1"/>
    <col min="13" max="16384" width="9.25390625" style="1" customWidth="1"/>
  </cols>
  <sheetData>
    <row r="1" spans="1:10" ht="51.75" customHeight="1">
      <c r="A1" s="71"/>
      <c r="B1" s="28"/>
      <c r="C1" s="51"/>
      <c r="D1" s="28"/>
      <c r="G1" s="172" t="s">
        <v>160</v>
      </c>
      <c r="H1" s="172"/>
      <c r="I1" s="172"/>
      <c r="J1" s="172"/>
    </row>
    <row r="2" spans="1:10" ht="37.5" customHeight="1">
      <c r="A2" s="183" t="s">
        <v>226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25.5" customHeight="1">
      <c r="A3" s="184" t="s">
        <v>9</v>
      </c>
      <c r="B3" s="168" t="s">
        <v>228</v>
      </c>
      <c r="C3" s="168" t="s">
        <v>6</v>
      </c>
      <c r="D3" s="168" t="s">
        <v>72</v>
      </c>
      <c r="E3" s="167" t="s">
        <v>34</v>
      </c>
      <c r="F3" s="167" t="s">
        <v>28</v>
      </c>
      <c r="G3" s="167" t="s">
        <v>29</v>
      </c>
      <c r="H3" s="167" t="s">
        <v>35</v>
      </c>
      <c r="I3" s="167" t="s">
        <v>36</v>
      </c>
      <c r="J3" s="167" t="s">
        <v>37</v>
      </c>
    </row>
    <row r="4" spans="1:10" ht="25.5" customHeight="1">
      <c r="A4" s="184"/>
      <c r="B4" s="168"/>
      <c r="C4" s="168"/>
      <c r="D4" s="168"/>
      <c r="E4" s="167"/>
      <c r="F4" s="167"/>
      <c r="G4" s="167"/>
      <c r="H4" s="167"/>
      <c r="I4" s="167"/>
      <c r="J4" s="167"/>
    </row>
    <row r="5" spans="1:10" ht="25.5" customHeight="1">
      <c r="A5" s="184"/>
      <c r="B5" s="168"/>
      <c r="C5" s="168"/>
      <c r="D5" s="168"/>
      <c r="E5" s="167"/>
      <c r="F5" s="167"/>
      <c r="G5" s="167"/>
      <c r="H5" s="167"/>
      <c r="I5" s="167"/>
      <c r="J5" s="167"/>
    </row>
    <row r="6" spans="1:10" ht="48" customHeight="1">
      <c r="A6" s="159" t="s">
        <v>175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84" customHeight="1">
      <c r="A7" s="43" t="s">
        <v>181</v>
      </c>
      <c r="B7" s="74" t="s">
        <v>97</v>
      </c>
      <c r="C7" s="29" t="s">
        <v>4</v>
      </c>
      <c r="D7" s="39" t="s">
        <v>2</v>
      </c>
      <c r="E7" s="29">
        <v>66.5</v>
      </c>
      <c r="F7" s="29">
        <v>60.6</v>
      </c>
      <c r="G7" s="29">
        <v>60.6</v>
      </c>
      <c r="H7" s="29">
        <v>60.65</v>
      </c>
      <c r="I7" s="29">
        <v>60.7</v>
      </c>
      <c r="J7" s="29">
        <v>60.75</v>
      </c>
    </row>
    <row r="8" spans="1:10" ht="31.5">
      <c r="A8" s="43" t="s">
        <v>182</v>
      </c>
      <c r="B8" s="74" t="s">
        <v>230</v>
      </c>
      <c r="C8" s="29" t="s">
        <v>20</v>
      </c>
      <c r="D8" s="39" t="s">
        <v>2</v>
      </c>
      <c r="E8" s="29"/>
      <c r="F8" s="29">
        <v>15</v>
      </c>
      <c r="G8" s="29">
        <v>20</v>
      </c>
      <c r="H8" s="29">
        <v>21</v>
      </c>
      <c r="I8" s="29">
        <v>22</v>
      </c>
      <c r="J8" s="29">
        <v>23</v>
      </c>
    </row>
    <row r="9" spans="1:10" ht="57" customHeight="1">
      <c r="A9" s="43" t="s">
        <v>183</v>
      </c>
      <c r="B9" s="74" t="s">
        <v>88</v>
      </c>
      <c r="C9" s="29" t="s">
        <v>20</v>
      </c>
      <c r="D9" s="39" t="s">
        <v>2</v>
      </c>
      <c r="E9" s="29">
        <v>0</v>
      </c>
      <c r="F9" s="29">
        <v>0</v>
      </c>
      <c r="G9" s="29">
        <v>0</v>
      </c>
      <c r="H9" s="29">
        <v>0</v>
      </c>
      <c r="I9" s="29">
        <v>2</v>
      </c>
      <c r="J9" s="29">
        <v>4</v>
      </c>
    </row>
    <row r="10" spans="1:10" ht="35.25" customHeight="1">
      <c r="A10" s="43" t="s">
        <v>184</v>
      </c>
      <c r="B10" s="74" t="s">
        <v>231</v>
      </c>
      <c r="C10" s="29" t="s">
        <v>20</v>
      </c>
      <c r="D10" s="39" t="s">
        <v>2</v>
      </c>
      <c r="E10" s="29"/>
      <c r="F10" s="29">
        <v>1</v>
      </c>
      <c r="G10" s="29">
        <v>1</v>
      </c>
      <c r="H10" s="29">
        <v>2</v>
      </c>
      <c r="I10" s="29">
        <v>4</v>
      </c>
      <c r="J10" s="29">
        <v>5</v>
      </c>
    </row>
    <row r="11" spans="1:11" ht="21" customHeight="1">
      <c r="A11" s="105"/>
      <c r="B11" s="89"/>
      <c r="C11" s="90"/>
      <c r="D11" s="92"/>
      <c r="E11" s="90"/>
      <c r="F11" s="90"/>
      <c r="G11" s="90"/>
      <c r="H11" s="90"/>
      <c r="I11" s="90"/>
      <c r="J11" s="90"/>
      <c r="K11" s="102"/>
    </row>
    <row r="12" spans="1:10" ht="51.75" customHeight="1">
      <c r="A12" s="88" t="s">
        <v>62</v>
      </c>
      <c r="B12" s="88"/>
      <c r="C12" s="88"/>
      <c r="I12" s="234" t="s">
        <v>63</v>
      </c>
      <c r="J12" s="234"/>
    </row>
    <row r="13" ht="51.75" customHeight="1"/>
    <row r="14" ht="51.75" customHeight="1"/>
    <row r="15" ht="51.75" customHeight="1"/>
    <row r="16" ht="51.75" customHeight="1"/>
    <row r="17" ht="51.75" customHeight="1"/>
  </sheetData>
  <sheetProtection/>
  <mergeCells count="14">
    <mergeCell ref="B3:B5"/>
    <mergeCell ref="C3:C5"/>
    <mergeCell ref="D3:D5"/>
    <mergeCell ref="E3:E5"/>
    <mergeCell ref="I12:J12"/>
    <mergeCell ref="G1:J1"/>
    <mergeCell ref="H3:H5"/>
    <mergeCell ref="I3:I5"/>
    <mergeCell ref="J3:J5"/>
    <mergeCell ref="A6:J6"/>
    <mergeCell ref="F3:F5"/>
    <mergeCell ref="A2:J2"/>
    <mergeCell ref="G3:G5"/>
    <mergeCell ref="A3:A5"/>
  </mergeCells>
  <printOptions/>
  <pageMargins left="0.31496062992125984" right="0.11811023622047245" top="0.5511811023622047" bottom="0.1968503937007874" header="0.31496062992125984" footer="0.31496062992125984"/>
  <pageSetup fitToHeight="5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85" zoomScaleNormal="56" zoomScaleSheetLayoutView="85" zoomScalePageLayoutView="0" workbookViewId="0" topLeftCell="A1">
      <selection activeCell="Q12" sqref="Q12"/>
    </sheetView>
  </sheetViews>
  <sheetFormatPr defaultColWidth="9.25390625" defaultRowHeight="12.75"/>
  <cols>
    <col min="1" max="1" width="8.375" style="6" customWidth="1"/>
    <col min="2" max="2" width="100.00390625" style="1" customWidth="1"/>
    <col min="3" max="3" width="22.00390625" style="7" customWidth="1"/>
    <col min="4" max="4" width="10.25390625" style="7" customWidth="1"/>
    <col min="5" max="5" width="10.375" style="7" customWidth="1"/>
    <col min="6" max="6" width="12.375" style="7" customWidth="1"/>
    <col min="7" max="7" width="10.25390625" style="7" customWidth="1"/>
    <col min="8" max="10" width="18.75390625" style="1" customWidth="1"/>
    <col min="11" max="11" width="19.75390625" style="1" customWidth="1"/>
    <col min="12" max="12" width="57.75390625" style="1" customWidth="1"/>
    <col min="13" max="13" width="8.25390625" style="1" customWidth="1"/>
    <col min="14" max="14" width="25.25390625" style="1" customWidth="1"/>
    <col min="15" max="16384" width="9.25390625" style="1" customWidth="1"/>
  </cols>
  <sheetData>
    <row r="1" spans="1:12" s="3" customFormat="1" ht="57.75" customHeight="1">
      <c r="A1" s="2"/>
      <c r="B1" s="5"/>
      <c r="C1" s="4"/>
      <c r="D1" s="4"/>
      <c r="E1" s="4"/>
      <c r="F1" s="4"/>
      <c r="G1" s="4"/>
      <c r="H1" s="244"/>
      <c r="I1" s="244"/>
      <c r="K1" s="242" t="s">
        <v>161</v>
      </c>
      <c r="L1" s="242"/>
    </row>
    <row r="2" spans="1:12" s="3" customFormat="1" ht="29.25" customHeight="1">
      <c r="A2" s="243" t="s">
        <v>227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s="3" customFormat="1" ht="27" customHeight="1">
      <c r="A3" s="167" t="s">
        <v>9</v>
      </c>
      <c r="B3" s="167" t="s">
        <v>21</v>
      </c>
      <c r="C3" s="167" t="s">
        <v>123</v>
      </c>
      <c r="D3" s="167" t="s">
        <v>122</v>
      </c>
      <c r="E3" s="167"/>
      <c r="F3" s="167"/>
      <c r="G3" s="167"/>
      <c r="H3" s="167" t="s">
        <v>127</v>
      </c>
      <c r="I3" s="167"/>
      <c r="J3" s="167"/>
      <c r="K3" s="167"/>
      <c r="L3" s="167" t="s">
        <v>135</v>
      </c>
    </row>
    <row r="4" spans="1:12" s="3" customFormat="1" ht="38.25" customHeight="1">
      <c r="A4" s="167"/>
      <c r="B4" s="167"/>
      <c r="C4" s="167"/>
      <c r="D4" s="11" t="s">
        <v>123</v>
      </c>
      <c r="E4" s="11" t="s">
        <v>124</v>
      </c>
      <c r="F4" s="11" t="s">
        <v>125</v>
      </c>
      <c r="G4" s="11" t="s">
        <v>126</v>
      </c>
      <c r="H4" s="11">
        <v>2014</v>
      </c>
      <c r="I4" s="11">
        <v>2015</v>
      </c>
      <c r="J4" s="11">
        <v>2016</v>
      </c>
      <c r="K4" s="11" t="s">
        <v>128</v>
      </c>
      <c r="L4" s="167"/>
    </row>
    <row r="5" spans="1:12" ht="28.5" customHeight="1">
      <c r="A5" s="218" t="s">
        <v>176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</row>
    <row r="6" spans="1:12" ht="33" customHeight="1">
      <c r="A6" s="235" t="s">
        <v>300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23.25" customHeight="1">
      <c r="A7" s="245" t="s">
        <v>181</v>
      </c>
      <c r="B7" s="218" t="s">
        <v>307</v>
      </c>
      <c r="C7" s="167" t="s">
        <v>146</v>
      </c>
      <c r="D7" s="241" t="s">
        <v>147</v>
      </c>
      <c r="E7" s="241" t="s">
        <v>154</v>
      </c>
      <c r="F7" s="241" t="s">
        <v>308</v>
      </c>
      <c r="G7" s="104" t="s">
        <v>166</v>
      </c>
      <c r="H7" s="48">
        <f>ROUND('[2]свод'!P8+'[2]свод'!P12,1)-0.1</f>
        <v>3571825.4</v>
      </c>
      <c r="I7" s="48">
        <f>'[2]свод'!Q8+'[2]свод'!Q12-0.1</f>
        <v>3748295.6</v>
      </c>
      <c r="J7" s="48">
        <f>'[2]свод'!R8+'[2]свод'!R12-0.1</f>
        <v>3750983.5</v>
      </c>
      <c r="K7" s="48">
        <f aca="true" t="shared" si="0" ref="K7:K23">SUM(H7:J7)</f>
        <v>11071104.5</v>
      </c>
      <c r="L7" s="218" t="s">
        <v>253</v>
      </c>
    </row>
    <row r="8" spans="1:12" ht="23.25" customHeight="1">
      <c r="A8" s="245"/>
      <c r="B8" s="218"/>
      <c r="C8" s="167"/>
      <c r="D8" s="241"/>
      <c r="E8" s="241"/>
      <c r="F8" s="241"/>
      <c r="G8" s="104" t="s">
        <v>162</v>
      </c>
      <c r="H8" s="48">
        <f>'[2]свод'!P9+'[2]свод'!P13</f>
        <v>103404.6</v>
      </c>
      <c r="I8" s="48">
        <f>'[2]свод'!Q9+'[2]свод'!Q13</f>
        <v>84240.9</v>
      </c>
      <c r="J8" s="48">
        <f>'[2]свод'!R9+'[2]свод'!R13</f>
        <v>97716</v>
      </c>
      <c r="K8" s="48">
        <f t="shared" si="0"/>
        <v>285361.5</v>
      </c>
      <c r="L8" s="218"/>
    </row>
    <row r="9" spans="1:12" ht="23.25" customHeight="1">
      <c r="A9" s="245"/>
      <c r="B9" s="218"/>
      <c r="C9" s="167"/>
      <c r="D9" s="241"/>
      <c r="E9" s="241"/>
      <c r="F9" s="241"/>
      <c r="G9" s="104" t="s">
        <v>158</v>
      </c>
      <c r="H9" s="48">
        <f>'[2]свод'!P6+'[2]свод'!P10</f>
        <v>384440.8</v>
      </c>
      <c r="I9" s="48">
        <f>'[2]свод'!Q6+'[2]свод'!Q10</f>
        <v>405836</v>
      </c>
      <c r="J9" s="48">
        <f>'[2]свод'!R6+'[2]свод'!R10</f>
        <v>406909.3</v>
      </c>
      <c r="K9" s="48">
        <f t="shared" si="0"/>
        <v>1197186.1</v>
      </c>
      <c r="L9" s="218"/>
    </row>
    <row r="10" spans="1:12" ht="23.25" customHeight="1">
      <c r="A10" s="245"/>
      <c r="B10" s="218"/>
      <c r="C10" s="167"/>
      <c r="D10" s="241"/>
      <c r="E10" s="241"/>
      <c r="F10" s="241"/>
      <c r="G10" s="104">
        <v>622</v>
      </c>
      <c r="H10" s="48">
        <f>'[2]свод'!P7+'[2]свод'!P11</f>
        <v>18250</v>
      </c>
      <c r="I10" s="48">
        <f>'[2]свод'!Q7+'[2]свод'!Q11</f>
        <v>4000</v>
      </c>
      <c r="J10" s="48">
        <f>'[2]свод'!R7+'[2]свод'!R11</f>
        <v>0</v>
      </c>
      <c r="K10" s="48">
        <f t="shared" si="0"/>
        <v>22250</v>
      </c>
      <c r="L10" s="218"/>
    </row>
    <row r="11" spans="1:12" ht="24" customHeight="1">
      <c r="A11" s="245" t="s">
        <v>182</v>
      </c>
      <c r="B11" s="237" t="s">
        <v>269</v>
      </c>
      <c r="C11" s="167" t="s">
        <v>146</v>
      </c>
      <c r="D11" s="241" t="s">
        <v>147</v>
      </c>
      <c r="E11" s="241" t="s">
        <v>154</v>
      </c>
      <c r="F11" s="241" t="s">
        <v>309</v>
      </c>
      <c r="G11" s="104" t="s">
        <v>166</v>
      </c>
      <c r="H11" s="48">
        <f>'[2]свод'!V155</f>
        <v>7092.8</v>
      </c>
      <c r="I11" s="48">
        <f>'[2]свод'!W155</f>
        <v>7447.5</v>
      </c>
      <c r="J11" s="48">
        <f>'[2]свод'!X155</f>
        <v>7447.5</v>
      </c>
      <c r="K11" s="48">
        <f t="shared" si="0"/>
        <v>21987.8</v>
      </c>
      <c r="L11" s="218" t="s">
        <v>258</v>
      </c>
    </row>
    <row r="12" spans="1:12" ht="29.25" customHeight="1">
      <c r="A12" s="245"/>
      <c r="B12" s="238"/>
      <c r="C12" s="167"/>
      <c r="D12" s="241"/>
      <c r="E12" s="241"/>
      <c r="F12" s="241"/>
      <c r="G12" s="104" t="s">
        <v>158</v>
      </c>
      <c r="H12" s="48">
        <f>'[2]свод'!V156</f>
        <v>357.6</v>
      </c>
      <c r="I12" s="48">
        <f>'[2]свод'!W156</f>
        <v>375.4</v>
      </c>
      <c r="J12" s="48">
        <f>'[2]свод'!X156</f>
        <v>375.4</v>
      </c>
      <c r="K12" s="48">
        <f t="shared" si="0"/>
        <v>1108.4</v>
      </c>
      <c r="L12" s="218"/>
    </row>
    <row r="13" spans="1:12" ht="55.5" customHeight="1">
      <c r="A13" s="37" t="s">
        <v>183</v>
      </c>
      <c r="B13" s="103" t="s">
        <v>310</v>
      </c>
      <c r="C13" s="11" t="s">
        <v>146</v>
      </c>
      <c r="D13" s="104" t="s">
        <v>147</v>
      </c>
      <c r="E13" s="104" t="s">
        <v>154</v>
      </c>
      <c r="F13" s="104" t="s">
        <v>246</v>
      </c>
      <c r="G13" s="104" t="s">
        <v>159</v>
      </c>
      <c r="H13" s="48">
        <f>'[2]свод'!P118</f>
        <v>140035.4</v>
      </c>
      <c r="I13" s="48">
        <f>'[2]свод'!Q118</f>
        <v>147805.4</v>
      </c>
      <c r="J13" s="48">
        <f>'[2]свод'!R118</f>
        <v>149722</v>
      </c>
      <c r="K13" s="48">
        <f t="shared" si="0"/>
        <v>437562.8</v>
      </c>
      <c r="L13" s="103" t="s">
        <v>250</v>
      </c>
    </row>
    <row r="14" spans="1:14" ht="59.25" customHeight="1">
      <c r="A14" s="37" t="s">
        <v>184</v>
      </c>
      <c r="B14" s="103" t="s">
        <v>32</v>
      </c>
      <c r="C14" s="11" t="s">
        <v>146</v>
      </c>
      <c r="D14" s="104" t="s">
        <v>147</v>
      </c>
      <c r="E14" s="104" t="s">
        <v>154</v>
      </c>
      <c r="F14" s="104" t="s">
        <v>311</v>
      </c>
      <c r="G14" s="104" t="s">
        <v>162</v>
      </c>
      <c r="H14" s="48">
        <f>'[2]свод'!P204</f>
        <v>23300</v>
      </c>
      <c r="I14" s="48">
        <f>'[2]свод'!Q204</f>
        <v>22750</v>
      </c>
      <c r="J14" s="48">
        <f>'[2]свод'!R204</f>
        <v>28800</v>
      </c>
      <c r="K14" s="48">
        <f t="shared" si="0"/>
        <v>74850</v>
      </c>
      <c r="L14" s="103" t="s">
        <v>260</v>
      </c>
      <c r="M14" s="117"/>
      <c r="N14" s="107"/>
    </row>
    <row r="15" spans="1:12" ht="54" customHeight="1">
      <c r="A15" s="37" t="s">
        <v>273</v>
      </c>
      <c r="B15" s="106" t="s">
        <v>307</v>
      </c>
      <c r="C15" s="11" t="s">
        <v>146</v>
      </c>
      <c r="D15" s="104" t="s">
        <v>147</v>
      </c>
      <c r="E15" s="241" t="s">
        <v>168</v>
      </c>
      <c r="F15" s="104" t="s">
        <v>308</v>
      </c>
      <c r="G15" s="104" t="s">
        <v>166</v>
      </c>
      <c r="H15" s="48">
        <f>'[2]свод'!P14</f>
        <v>7228.9</v>
      </c>
      <c r="I15" s="48">
        <f>'[2]свод'!Q14</f>
        <v>7529.5</v>
      </c>
      <c r="J15" s="48">
        <f>'[2]свод'!R14</f>
        <v>7529.5</v>
      </c>
      <c r="K15" s="48">
        <f t="shared" si="0"/>
        <v>22287.9</v>
      </c>
      <c r="L15" s="218" t="s">
        <v>257</v>
      </c>
    </row>
    <row r="16" spans="1:12" ht="28.5" customHeight="1" hidden="1">
      <c r="A16" s="37"/>
      <c r="B16" s="106"/>
      <c r="C16" s="11"/>
      <c r="D16" s="104"/>
      <c r="E16" s="241"/>
      <c r="F16" s="104"/>
      <c r="G16" s="104" t="s">
        <v>163</v>
      </c>
      <c r="H16" s="48">
        <v>0</v>
      </c>
      <c r="I16" s="48">
        <v>0</v>
      </c>
      <c r="J16" s="48">
        <v>0</v>
      </c>
      <c r="K16" s="48">
        <f t="shared" si="0"/>
        <v>0</v>
      </c>
      <c r="L16" s="218"/>
    </row>
    <row r="17" spans="1:12" ht="57.75" customHeight="1">
      <c r="A17" s="37" t="s">
        <v>274</v>
      </c>
      <c r="B17" s="106" t="s">
        <v>270</v>
      </c>
      <c r="C17" s="11" t="s">
        <v>146</v>
      </c>
      <c r="D17" s="104" t="s">
        <v>147</v>
      </c>
      <c r="E17" s="104" t="s">
        <v>154</v>
      </c>
      <c r="F17" s="104" t="s">
        <v>312</v>
      </c>
      <c r="G17" s="104" t="s">
        <v>166</v>
      </c>
      <c r="H17" s="48">
        <f>'[2]свод'!V157</f>
        <v>2652.2</v>
      </c>
      <c r="I17" s="48">
        <f>'[2]свод'!W157</f>
        <v>2784.8</v>
      </c>
      <c r="J17" s="48">
        <f>'[2]свод'!X157</f>
        <v>2784.8</v>
      </c>
      <c r="K17" s="48">
        <f t="shared" si="0"/>
        <v>8221.8</v>
      </c>
      <c r="L17" s="218"/>
    </row>
    <row r="18" spans="1:12" ht="56.25" customHeight="1">
      <c r="A18" s="37" t="s">
        <v>234</v>
      </c>
      <c r="B18" s="103" t="s">
        <v>271</v>
      </c>
      <c r="C18" s="11" t="s">
        <v>146</v>
      </c>
      <c r="D18" s="104" t="s">
        <v>147</v>
      </c>
      <c r="E18" s="104" t="s">
        <v>154</v>
      </c>
      <c r="F18" s="104" t="s">
        <v>313</v>
      </c>
      <c r="G18" s="104" t="s">
        <v>247</v>
      </c>
      <c r="H18" s="48">
        <f>'[2]свод'!P88</f>
        <v>1344</v>
      </c>
      <c r="I18" s="48">
        <f>'[2]свод'!Q88</f>
        <v>1344</v>
      </c>
      <c r="J18" s="48">
        <f>'[2]свод'!R88</f>
        <v>1344</v>
      </c>
      <c r="K18" s="48">
        <f t="shared" si="0"/>
        <v>4032</v>
      </c>
      <c r="L18" s="103" t="s">
        <v>248</v>
      </c>
    </row>
    <row r="19" spans="1:12" ht="75" customHeight="1">
      <c r="A19" s="37" t="s">
        <v>245</v>
      </c>
      <c r="B19" s="106" t="s">
        <v>314</v>
      </c>
      <c r="C19" s="11" t="s">
        <v>146</v>
      </c>
      <c r="D19" s="104" t="s">
        <v>147</v>
      </c>
      <c r="E19" s="104" t="s">
        <v>151</v>
      </c>
      <c r="F19" s="104" t="s">
        <v>315</v>
      </c>
      <c r="G19" s="104" t="s">
        <v>155</v>
      </c>
      <c r="H19" s="48">
        <f>'[2]свод'!P173</f>
        <v>1585.4</v>
      </c>
      <c r="I19" s="48">
        <f>'[2]свод'!Q173</f>
        <v>1660.9</v>
      </c>
      <c r="J19" s="48">
        <f>'[2]свод'!R173</f>
        <v>1660.9</v>
      </c>
      <c r="K19" s="48">
        <f t="shared" si="0"/>
        <v>4907.2</v>
      </c>
      <c r="L19" s="218" t="s">
        <v>256</v>
      </c>
    </row>
    <row r="20" spans="1:12" ht="103.5" customHeight="1">
      <c r="A20" s="37" t="s">
        <v>275</v>
      </c>
      <c r="B20" s="106" t="s">
        <v>316</v>
      </c>
      <c r="C20" s="11" t="s">
        <v>146</v>
      </c>
      <c r="D20" s="104" t="s">
        <v>147</v>
      </c>
      <c r="E20" s="104" t="s">
        <v>151</v>
      </c>
      <c r="F20" s="104" t="s">
        <v>317</v>
      </c>
      <c r="G20" s="104" t="s">
        <v>155</v>
      </c>
      <c r="H20" s="48">
        <f>'[2]свод'!P124</f>
        <v>41.8</v>
      </c>
      <c r="I20" s="48">
        <f>'[2]свод'!Q124</f>
        <v>41.8</v>
      </c>
      <c r="J20" s="48">
        <f>'[2]свод'!R124</f>
        <v>41.8</v>
      </c>
      <c r="K20" s="48">
        <f t="shared" si="0"/>
        <v>125.4</v>
      </c>
      <c r="L20" s="218"/>
    </row>
    <row r="21" spans="1:12" ht="56.25" customHeight="1" hidden="1">
      <c r="A21" s="37"/>
      <c r="B21" s="130" t="s">
        <v>255</v>
      </c>
      <c r="C21" s="11" t="s">
        <v>146</v>
      </c>
      <c r="D21" s="104" t="s">
        <v>147</v>
      </c>
      <c r="E21" s="104" t="s">
        <v>154</v>
      </c>
      <c r="F21" s="104" t="s">
        <v>167</v>
      </c>
      <c r="G21" s="104" t="s">
        <v>166</v>
      </c>
      <c r="H21" s="48"/>
      <c r="I21" s="48"/>
      <c r="J21" s="48"/>
      <c r="K21" s="48">
        <f t="shared" si="0"/>
        <v>0</v>
      </c>
      <c r="L21" s="218"/>
    </row>
    <row r="22" spans="1:12" ht="72" customHeight="1">
      <c r="A22" s="37" t="s">
        <v>276</v>
      </c>
      <c r="B22" s="103" t="s">
        <v>232</v>
      </c>
      <c r="C22" s="11" t="s">
        <v>146</v>
      </c>
      <c r="D22" s="104" t="s">
        <v>147</v>
      </c>
      <c r="E22" s="104" t="s">
        <v>154</v>
      </c>
      <c r="F22" s="104" t="s">
        <v>318</v>
      </c>
      <c r="G22" s="104" t="s">
        <v>162</v>
      </c>
      <c r="H22" s="48">
        <f>'[2]свод'!P205</f>
        <v>14000</v>
      </c>
      <c r="I22" s="48">
        <f>'[2]свод'!Q205</f>
        <v>10500</v>
      </c>
      <c r="J22" s="48">
        <f>'[2]свод'!R205</f>
        <v>7200</v>
      </c>
      <c r="K22" s="48">
        <f>SUM(H22:J22)</f>
        <v>31700</v>
      </c>
      <c r="L22" s="103" t="s">
        <v>261</v>
      </c>
    </row>
    <row r="23" spans="1:12" ht="59.25" customHeight="1">
      <c r="A23" s="37" t="s">
        <v>277</v>
      </c>
      <c r="B23" s="103" t="s">
        <v>233</v>
      </c>
      <c r="C23" s="11" t="s">
        <v>146</v>
      </c>
      <c r="D23" s="104" t="s">
        <v>147</v>
      </c>
      <c r="E23" s="104" t="s">
        <v>154</v>
      </c>
      <c r="F23" s="104" t="s">
        <v>319</v>
      </c>
      <c r="G23" s="104" t="s">
        <v>162</v>
      </c>
      <c r="H23" s="48">
        <f>'[2]свод'!P206</f>
        <v>2000</v>
      </c>
      <c r="I23" s="48">
        <f>'[2]свод'!Q206</f>
        <v>6000</v>
      </c>
      <c r="J23" s="48">
        <f>'[2]свод'!R206</f>
        <v>3200</v>
      </c>
      <c r="K23" s="48">
        <f t="shared" si="0"/>
        <v>11200</v>
      </c>
      <c r="L23" s="103" t="s">
        <v>241</v>
      </c>
    </row>
    <row r="24" spans="1:12" ht="21" customHeight="1">
      <c r="A24" s="236" t="s">
        <v>7</v>
      </c>
      <c r="B24" s="236"/>
      <c r="C24" s="12"/>
      <c r="D24" s="12"/>
      <c r="E24" s="12"/>
      <c r="F24" s="12"/>
      <c r="G24" s="12"/>
      <c r="H24" s="48">
        <f>SUM(H7:H23)</f>
        <v>4277558.9</v>
      </c>
      <c r="I24" s="48">
        <f>SUM(I7:I23)</f>
        <v>4450611.8</v>
      </c>
      <c r="J24" s="48">
        <f>SUM(J7:J23)</f>
        <v>4465714.7</v>
      </c>
      <c r="K24" s="48">
        <f>SUM(K7:K23)</f>
        <v>13193885.4</v>
      </c>
      <c r="L24" s="30"/>
    </row>
    <row r="25" spans="1:12" ht="27" customHeight="1">
      <c r="A25" s="240" t="s">
        <v>301</v>
      </c>
      <c r="B25" s="240"/>
      <c r="C25" s="240"/>
      <c r="D25" s="240"/>
      <c r="E25" s="240"/>
      <c r="F25" s="240"/>
      <c r="G25" s="240"/>
      <c r="H25" s="240"/>
      <c r="I25" s="240"/>
      <c r="J25" s="30"/>
      <c r="K25" s="30"/>
      <c r="L25" s="30"/>
    </row>
    <row r="26" spans="1:13" ht="68.25" customHeight="1" hidden="1">
      <c r="A26" s="37" t="s">
        <v>239</v>
      </c>
      <c r="B26" s="103" t="s">
        <v>61</v>
      </c>
      <c r="C26" s="132" t="s">
        <v>148</v>
      </c>
      <c r="D26" s="11" t="s">
        <v>149</v>
      </c>
      <c r="E26" s="11" t="s">
        <v>164</v>
      </c>
      <c r="F26" s="104" t="s">
        <v>208</v>
      </c>
      <c r="G26" s="131">
        <v>414</v>
      </c>
      <c r="H26" s="125"/>
      <c r="I26" s="119">
        <f>'[1]130'!J8</f>
        <v>0</v>
      </c>
      <c r="J26" s="14"/>
      <c r="K26" s="48">
        <f aca="true" t="shared" si="1" ref="K26:K31">SUM(H26:J26)</f>
        <v>0</v>
      </c>
      <c r="L26" s="120" t="s">
        <v>259</v>
      </c>
      <c r="M26" s="1">
        <v>300032</v>
      </c>
    </row>
    <row r="27" spans="1:12" ht="56.25" customHeight="1">
      <c r="A27" s="37" t="s">
        <v>239</v>
      </c>
      <c r="B27" s="103" t="s">
        <v>19</v>
      </c>
      <c r="C27" s="11" t="s">
        <v>146</v>
      </c>
      <c r="D27" s="104" t="s">
        <v>147</v>
      </c>
      <c r="E27" s="11" t="s">
        <v>151</v>
      </c>
      <c r="F27" s="104" t="s">
        <v>320</v>
      </c>
      <c r="G27" s="11">
        <v>360</v>
      </c>
      <c r="H27" s="48">
        <f>'[2]свод'!P96</f>
        <v>40</v>
      </c>
      <c r="I27" s="48">
        <f>'[2]свод'!Q96</f>
        <v>40</v>
      </c>
      <c r="J27" s="48">
        <f>'[2]свод'!R96</f>
        <v>40</v>
      </c>
      <c r="K27" s="48">
        <f t="shared" si="1"/>
        <v>120</v>
      </c>
      <c r="L27" s="103" t="s">
        <v>252</v>
      </c>
    </row>
    <row r="28" spans="1:12" ht="53.25" customHeight="1">
      <c r="A28" s="37" t="s">
        <v>240</v>
      </c>
      <c r="B28" s="103" t="s">
        <v>324</v>
      </c>
      <c r="C28" s="11" t="s">
        <v>146</v>
      </c>
      <c r="D28" s="104" t="s">
        <v>147</v>
      </c>
      <c r="E28" s="11" t="s">
        <v>164</v>
      </c>
      <c r="F28" s="104" t="s">
        <v>321</v>
      </c>
      <c r="G28" s="11">
        <v>244</v>
      </c>
      <c r="H28" s="48">
        <f>'[2]свод'!V158</f>
        <v>151</v>
      </c>
      <c r="I28" s="48">
        <f>'[2]свод'!W158</f>
        <v>158.6</v>
      </c>
      <c r="J28" s="48">
        <f>'[2]свод'!X158</f>
        <v>158.6</v>
      </c>
      <c r="K28" s="48">
        <f t="shared" si="1"/>
        <v>468.2</v>
      </c>
      <c r="L28" s="218" t="s">
        <v>249</v>
      </c>
    </row>
    <row r="29" spans="1:12" ht="53.25" customHeight="1">
      <c r="A29" s="37" t="s">
        <v>251</v>
      </c>
      <c r="B29" s="103" t="s">
        <v>272</v>
      </c>
      <c r="C29" s="11" t="s">
        <v>146</v>
      </c>
      <c r="D29" s="104" t="s">
        <v>147</v>
      </c>
      <c r="E29" s="11" t="s">
        <v>164</v>
      </c>
      <c r="F29" s="104" t="s">
        <v>322</v>
      </c>
      <c r="G29" s="104" t="s">
        <v>247</v>
      </c>
      <c r="H29" s="48">
        <f>'[2]свод'!P89</f>
        <v>2688</v>
      </c>
      <c r="I29" s="48">
        <f>'[2]свод'!Q89</f>
        <v>2688</v>
      </c>
      <c r="J29" s="48">
        <f>'[2]свод'!R89</f>
        <v>2688</v>
      </c>
      <c r="K29" s="48">
        <f t="shared" si="1"/>
        <v>8064</v>
      </c>
      <c r="L29" s="218"/>
    </row>
    <row r="30" spans="1:13" ht="58.5" customHeight="1">
      <c r="A30" s="37" t="s">
        <v>278</v>
      </c>
      <c r="B30" s="103" t="s">
        <v>44</v>
      </c>
      <c r="C30" s="11" t="s">
        <v>146</v>
      </c>
      <c r="D30" s="104" t="s">
        <v>147</v>
      </c>
      <c r="E30" s="104" t="s">
        <v>164</v>
      </c>
      <c r="F30" s="104" t="s">
        <v>323</v>
      </c>
      <c r="G30" s="104">
        <v>313</v>
      </c>
      <c r="H30" s="48">
        <f>'[2]свод'!P94+'[2]свод'!$P$95</f>
        <v>32273.5</v>
      </c>
      <c r="I30" s="48">
        <f>'[2]свод'!Q94+'[2]свод'!$Q$95</f>
        <v>32273.5</v>
      </c>
      <c r="J30" s="48">
        <f>'[2]свод'!R94+'[2]свод'!$R$95</f>
        <v>32273.5</v>
      </c>
      <c r="K30" s="48">
        <f t="shared" si="1"/>
        <v>96820.5</v>
      </c>
      <c r="L30" s="106" t="s">
        <v>254</v>
      </c>
      <c r="M30" s="1" t="s">
        <v>268</v>
      </c>
    </row>
    <row r="31" spans="1:12" ht="29.25" customHeight="1" hidden="1">
      <c r="A31" s="128"/>
      <c r="B31" s="106"/>
      <c r="C31" s="106"/>
      <c r="D31" s="129"/>
      <c r="E31" s="129"/>
      <c r="F31" s="129"/>
      <c r="G31" s="127" t="s">
        <v>156</v>
      </c>
      <c r="H31" s="48"/>
      <c r="I31" s="48"/>
      <c r="J31" s="48"/>
      <c r="K31" s="48">
        <f t="shared" si="1"/>
        <v>0</v>
      </c>
      <c r="L31" s="106"/>
    </row>
    <row r="32" spans="1:12" ht="19.5" customHeight="1">
      <c r="A32" s="236" t="s">
        <v>8</v>
      </c>
      <c r="B32" s="236"/>
      <c r="C32" s="12"/>
      <c r="D32" s="12"/>
      <c r="E32" s="12"/>
      <c r="F32" s="12"/>
      <c r="G32" s="12"/>
      <c r="H32" s="48">
        <f>SUM(H26:H31)</f>
        <v>35152.5</v>
      </c>
      <c r="I32" s="48">
        <f>SUM(I26:I31)</f>
        <v>35160.1</v>
      </c>
      <c r="J32" s="48">
        <f>SUM(J26:J31)</f>
        <v>35160.1</v>
      </c>
      <c r="K32" s="48">
        <f>SUM(K26:K31)</f>
        <v>105472.7</v>
      </c>
      <c r="L32" s="30"/>
    </row>
    <row r="33" spans="1:12" ht="19.5" customHeight="1">
      <c r="A33" s="236" t="s">
        <v>136</v>
      </c>
      <c r="B33" s="236"/>
      <c r="C33" s="12"/>
      <c r="D33" s="12"/>
      <c r="E33" s="12"/>
      <c r="F33" s="12"/>
      <c r="G33" s="12"/>
      <c r="H33" s="48">
        <f>H24+H32</f>
        <v>4312711.4</v>
      </c>
      <c r="I33" s="48">
        <f>I24+I32</f>
        <v>4485771.9</v>
      </c>
      <c r="J33" s="48">
        <f>J24+J32</f>
        <v>4500874.8</v>
      </c>
      <c r="K33" s="48">
        <f>K24+K32</f>
        <v>13299358.1</v>
      </c>
      <c r="L33" s="30"/>
    </row>
    <row r="34" spans="1:12" ht="51.75" customHeight="1">
      <c r="A34" s="239" t="s">
        <v>62</v>
      </c>
      <c r="B34" s="239"/>
      <c r="C34" s="239"/>
      <c r="D34" s="95"/>
      <c r="E34" s="95"/>
      <c r="F34" s="95"/>
      <c r="G34" s="95"/>
      <c r="H34" s="47"/>
      <c r="L34" s="52" t="s">
        <v>63</v>
      </c>
    </row>
    <row r="35" spans="1:7" ht="15.75">
      <c r="A35" s="16"/>
      <c r="B35" s="15"/>
      <c r="C35" s="17"/>
      <c r="D35" s="17"/>
      <c r="E35" s="17"/>
      <c r="F35" s="17"/>
      <c r="G35" s="17"/>
    </row>
    <row r="36" spans="1:7" ht="15.75">
      <c r="A36" s="16"/>
      <c r="B36" s="15"/>
      <c r="C36" s="17"/>
      <c r="D36" s="17"/>
      <c r="E36" s="17"/>
      <c r="F36" s="17"/>
      <c r="G36" s="17"/>
    </row>
    <row r="37" spans="1:7" ht="15.75">
      <c r="A37" s="16"/>
      <c r="B37" s="15"/>
      <c r="C37" s="17"/>
      <c r="D37" s="17"/>
      <c r="E37" s="17"/>
      <c r="F37" s="17"/>
      <c r="G37" s="17"/>
    </row>
    <row r="38" spans="1:7" ht="15.75">
      <c r="A38" s="16"/>
      <c r="B38" s="15"/>
      <c r="C38" s="17"/>
      <c r="D38" s="17"/>
      <c r="E38" s="17"/>
      <c r="F38" s="17"/>
      <c r="G38" s="17"/>
    </row>
    <row r="39" spans="1:7" ht="15.75">
      <c r="A39" s="16"/>
      <c r="B39" s="15"/>
      <c r="C39" s="17"/>
      <c r="D39" s="17"/>
      <c r="E39" s="17"/>
      <c r="F39" s="17"/>
      <c r="G39" s="17"/>
    </row>
    <row r="40" spans="1:7" ht="15.75">
      <c r="A40" s="16"/>
      <c r="B40" s="15"/>
      <c r="C40" s="17"/>
      <c r="D40" s="17"/>
      <c r="E40" s="17"/>
      <c r="F40" s="17"/>
      <c r="G40" s="17"/>
    </row>
    <row r="41" spans="1:7" ht="15.75">
      <c r="A41" s="16"/>
      <c r="B41" s="15"/>
      <c r="C41" s="17"/>
      <c r="D41" s="17"/>
      <c r="E41" s="17"/>
      <c r="F41" s="17"/>
      <c r="G41" s="17"/>
    </row>
    <row r="42" spans="1:7" ht="15.75">
      <c r="A42" s="16"/>
      <c r="B42" s="15"/>
      <c r="C42" s="17"/>
      <c r="D42" s="17"/>
      <c r="E42" s="17"/>
      <c r="F42" s="17"/>
      <c r="G42" s="17"/>
    </row>
    <row r="43" spans="1:7" ht="15.75">
      <c r="A43" s="16"/>
      <c r="B43" s="15"/>
      <c r="C43" s="17"/>
      <c r="D43" s="17"/>
      <c r="E43" s="17"/>
      <c r="F43" s="17"/>
      <c r="G43" s="17"/>
    </row>
    <row r="44" spans="1:7" ht="15.75">
      <c r="A44" s="16"/>
      <c r="B44" s="15"/>
      <c r="C44" s="17"/>
      <c r="D44" s="17"/>
      <c r="E44" s="17"/>
      <c r="F44" s="17"/>
      <c r="G44" s="17"/>
    </row>
    <row r="45" spans="1:7" ht="15.75">
      <c r="A45" s="16"/>
      <c r="B45" s="15"/>
      <c r="C45" s="17"/>
      <c r="D45" s="17"/>
      <c r="E45" s="17"/>
      <c r="F45" s="17"/>
      <c r="G45" s="17"/>
    </row>
    <row r="46" spans="1:7" ht="15.75">
      <c r="A46" s="16"/>
      <c r="B46" s="15"/>
      <c r="C46" s="17"/>
      <c r="D46" s="17"/>
      <c r="E46" s="17"/>
      <c r="F46" s="17"/>
      <c r="G46" s="17"/>
    </row>
    <row r="47" spans="1:7" ht="15.75">
      <c r="A47" s="16"/>
      <c r="B47" s="15"/>
      <c r="C47" s="17"/>
      <c r="D47" s="17"/>
      <c r="E47" s="17"/>
      <c r="F47" s="17"/>
      <c r="G47" s="17"/>
    </row>
    <row r="48" spans="1:7" ht="15.75">
      <c r="A48" s="16"/>
      <c r="B48" s="15"/>
      <c r="C48" s="17"/>
      <c r="D48" s="17"/>
      <c r="E48" s="17"/>
      <c r="F48" s="17"/>
      <c r="G48" s="17"/>
    </row>
    <row r="49" spans="1:7" ht="15.75">
      <c r="A49" s="16"/>
      <c r="B49" s="15"/>
      <c r="C49" s="17"/>
      <c r="D49" s="17"/>
      <c r="E49" s="17"/>
      <c r="F49" s="17"/>
      <c r="G49" s="17"/>
    </row>
    <row r="50" spans="1:7" ht="15.75">
      <c r="A50" s="16"/>
      <c r="B50" s="15"/>
      <c r="C50" s="17"/>
      <c r="D50" s="17"/>
      <c r="E50" s="17"/>
      <c r="F50" s="17"/>
      <c r="G50" s="17"/>
    </row>
    <row r="51" spans="1:7" ht="15.75">
      <c r="A51" s="16"/>
      <c r="B51" s="15"/>
      <c r="C51" s="17"/>
      <c r="D51" s="17"/>
      <c r="E51" s="17"/>
      <c r="F51" s="17"/>
      <c r="G51" s="17"/>
    </row>
    <row r="52" spans="1:7" ht="15.75">
      <c r="A52" s="16"/>
      <c r="B52" s="15"/>
      <c r="C52" s="17"/>
      <c r="D52" s="17"/>
      <c r="E52" s="17"/>
      <c r="F52" s="17"/>
      <c r="G52" s="17"/>
    </row>
    <row r="53" spans="1:7" ht="15.75">
      <c r="A53" s="16"/>
      <c r="B53" s="15"/>
      <c r="C53" s="17"/>
      <c r="D53" s="17"/>
      <c r="E53" s="17"/>
      <c r="F53" s="17"/>
      <c r="G53" s="17"/>
    </row>
    <row r="54" spans="1:7" ht="15.75">
      <c r="A54" s="16"/>
      <c r="B54" s="15"/>
      <c r="C54" s="17"/>
      <c r="D54" s="17"/>
      <c r="E54" s="17"/>
      <c r="F54" s="17"/>
      <c r="G54" s="17"/>
    </row>
    <row r="55" spans="1:7" ht="15.75">
      <c r="A55" s="16"/>
      <c r="B55" s="15"/>
      <c r="C55" s="17"/>
      <c r="D55" s="17"/>
      <c r="E55" s="17"/>
      <c r="F55" s="17"/>
      <c r="G55" s="17"/>
    </row>
    <row r="56" spans="1:7" ht="15.75">
      <c r="A56" s="16"/>
      <c r="B56" s="15"/>
      <c r="C56" s="17"/>
      <c r="D56" s="17"/>
      <c r="E56" s="17"/>
      <c r="F56" s="17"/>
      <c r="G56" s="17"/>
    </row>
    <row r="57" spans="1:7" ht="15.75">
      <c r="A57" s="16"/>
      <c r="B57" s="15"/>
      <c r="C57" s="17"/>
      <c r="D57" s="17"/>
      <c r="E57" s="17"/>
      <c r="F57" s="17"/>
      <c r="G57" s="17"/>
    </row>
    <row r="58" spans="1:7" ht="15.75">
      <c r="A58" s="16"/>
      <c r="B58" s="15"/>
      <c r="C58" s="17"/>
      <c r="D58" s="17"/>
      <c r="E58" s="17"/>
      <c r="F58" s="17"/>
      <c r="G58" s="17"/>
    </row>
    <row r="59" spans="1:7" ht="15.75">
      <c r="A59" s="16"/>
      <c r="B59" s="15"/>
      <c r="C59" s="17"/>
      <c r="D59" s="17"/>
      <c r="E59" s="17"/>
      <c r="F59" s="17"/>
      <c r="G59" s="17"/>
    </row>
    <row r="60" spans="1:7" ht="15.75">
      <c r="A60" s="16"/>
      <c r="B60" s="15"/>
      <c r="C60" s="17"/>
      <c r="D60" s="17"/>
      <c r="E60" s="17"/>
      <c r="F60" s="17"/>
      <c r="G60" s="17"/>
    </row>
    <row r="61" spans="1:7" ht="15.75">
      <c r="A61" s="16"/>
      <c r="B61" s="15"/>
      <c r="C61" s="17"/>
      <c r="D61" s="17"/>
      <c r="E61" s="17"/>
      <c r="F61" s="17"/>
      <c r="G61" s="17"/>
    </row>
    <row r="62" spans="1:7" ht="15.75">
      <c r="A62" s="16"/>
      <c r="B62" s="15"/>
      <c r="C62" s="17"/>
      <c r="D62" s="17"/>
      <c r="E62" s="17"/>
      <c r="F62" s="17"/>
      <c r="G62" s="17"/>
    </row>
    <row r="63" spans="1:7" ht="15.75">
      <c r="A63" s="16"/>
      <c r="B63" s="15"/>
      <c r="C63" s="17"/>
      <c r="D63" s="17"/>
      <c r="E63" s="17"/>
      <c r="F63" s="17"/>
      <c r="G63" s="17"/>
    </row>
    <row r="64" spans="1:7" ht="15.75">
      <c r="A64" s="16"/>
      <c r="B64" s="15"/>
      <c r="C64" s="17"/>
      <c r="D64" s="17"/>
      <c r="E64" s="17"/>
      <c r="F64" s="17"/>
      <c r="G64" s="17"/>
    </row>
    <row r="65" spans="1:7" ht="15.75">
      <c r="A65" s="16"/>
      <c r="B65" s="15"/>
      <c r="C65" s="17"/>
      <c r="D65" s="17"/>
      <c r="E65" s="17"/>
      <c r="F65" s="17"/>
      <c r="G65" s="17"/>
    </row>
    <row r="66" spans="1:7" ht="15.75">
      <c r="A66" s="16"/>
      <c r="B66" s="15"/>
      <c r="C66" s="17"/>
      <c r="D66" s="17"/>
      <c r="E66" s="17"/>
      <c r="F66" s="17"/>
      <c r="G66" s="17"/>
    </row>
    <row r="67" spans="1:7" ht="15.75">
      <c r="A67" s="16"/>
      <c r="B67" s="15"/>
      <c r="C67" s="17"/>
      <c r="D67" s="17"/>
      <c r="E67" s="17"/>
      <c r="F67" s="17"/>
      <c r="G67" s="17"/>
    </row>
    <row r="68" spans="1:7" ht="15.75">
      <c r="A68" s="16"/>
      <c r="B68" s="15"/>
      <c r="C68" s="17"/>
      <c r="D68" s="17"/>
      <c r="E68" s="17"/>
      <c r="F68" s="17"/>
      <c r="G68" s="17"/>
    </row>
    <row r="69" spans="1:7" ht="15.75">
      <c r="A69" s="16"/>
      <c r="B69" s="15"/>
      <c r="C69" s="17"/>
      <c r="D69" s="17"/>
      <c r="E69" s="17"/>
      <c r="F69" s="17"/>
      <c r="G69" s="17"/>
    </row>
    <row r="70" spans="1:7" ht="15.75">
      <c r="A70" s="16"/>
      <c r="B70" s="15"/>
      <c r="C70" s="17"/>
      <c r="D70" s="17"/>
      <c r="E70" s="17"/>
      <c r="F70" s="17"/>
      <c r="G70" s="17"/>
    </row>
    <row r="71" spans="1:7" ht="15.75">
      <c r="A71" s="16"/>
      <c r="B71" s="15"/>
      <c r="C71" s="17"/>
      <c r="D71" s="17"/>
      <c r="E71" s="17"/>
      <c r="F71" s="17"/>
      <c r="G71" s="17"/>
    </row>
  </sheetData>
  <sheetProtection/>
  <mergeCells count="34">
    <mergeCell ref="L7:L10"/>
    <mergeCell ref="C7:C10"/>
    <mergeCell ref="A7:A10"/>
    <mergeCell ref="D7:D10"/>
    <mergeCell ref="A11:A12"/>
    <mergeCell ref="E7:E10"/>
    <mergeCell ref="F7:F10"/>
    <mergeCell ref="E11:E12"/>
    <mergeCell ref="F11:F12"/>
    <mergeCell ref="B7:B10"/>
    <mergeCell ref="K1:L1"/>
    <mergeCell ref="A2:L2"/>
    <mergeCell ref="L3:L4"/>
    <mergeCell ref="H1:I1"/>
    <mergeCell ref="A3:A4"/>
    <mergeCell ref="B3:B4"/>
    <mergeCell ref="B11:B12"/>
    <mergeCell ref="A34:C34"/>
    <mergeCell ref="A25:I25"/>
    <mergeCell ref="A32:B32"/>
    <mergeCell ref="A33:B33"/>
    <mergeCell ref="E15:E16"/>
    <mergeCell ref="C11:C12"/>
    <mergeCell ref="D11:D12"/>
    <mergeCell ref="L15:L17"/>
    <mergeCell ref="L19:L21"/>
    <mergeCell ref="C3:C4"/>
    <mergeCell ref="D3:G3"/>
    <mergeCell ref="H3:K3"/>
    <mergeCell ref="L28:L29"/>
    <mergeCell ref="A5:L5"/>
    <mergeCell ref="A6:L6"/>
    <mergeCell ref="L11:L12"/>
    <mergeCell ref="A24:B24"/>
  </mergeCells>
  <printOptions/>
  <pageMargins left="0.5118110236220472" right="0.5118110236220472" top="0.5511811023622047" bottom="0.35433070866141736" header="0.31496062992125984" footer="0.31496062992125984"/>
  <pageSetup fitToHeight="20" horizontalDpi="600" verticalDpi="600" orientation="landscape" paperSize="9" scale="41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W101"/>
  <sheetViews>
    <sheetView tabSelected="1" view="pageBreakPreview" zoomScale="75" zoomScaleNormal="75" zoomScaleSheetLayoutView="75" zoomScalePageLayoutView="0" workbookViewId="0" topLeftCell="A42">
      <selection activeCell="T29" sqref="T29:T52"/>
    </sheetView>
  </sheetViews>
  <sheetFormatPr defaultColWidth="9.25390625" defaultRowHeight="12.75"/>
  <cols>
    <col min="1" max="1" width="8.375" style="6" customWidth="1"/>
    <col min="2" max="2" width="42.25390625" style="1" customWidth="1"/>
    <col min="3" max="3" width="21.625" style="7" customWidth="1"/>
    <col min="4" max="4" width="13.00390625" style="7" customWidth="1"/>
    <col min="5" max="5" width="13.75390625" style="7" customWidth="1"/>
    <col min="6" max="6" width="17.25390625" style="7" customWidth="1"/>
    <col min="7" max="7" width="13.00390625" style="7" customWidth="1"/>
    <col min="8" max="8" width="14.75390625" style="7" hidden="1" customWidth="1"/>
    <col min="9" max="10" width="14.75390625" style="1" hidden="1" customWidth="1"/>
    <col min="11" max="11" width="14.75390625" style="85" hidden="1" customWidth="1"/>
    <col min="12" max="12" width="14.75390625" style="1" hidden="1" customWidth="1"/>
    <col min="13" max="13" width="21.75390625" style="1" hidden="1" customWidth="1"/>
    <col min="14" max="14" width="19.75390625" style="1" hidden="1" customWidth="1"/>
    <col min="15" max="15" width="22.25390625" style="1" hidden="1" customWidth="1"/>
    <col min="16" max="19" width="14.75390625" style="1" customWidth="1"/>
    <col min="20" max="20" width="74.125" style="1" customWidth="1"/>
    <col min="21" max="21" width="9.25390625" style="1" customWidth="1"/>
    <col min="22" max="22" width="13.25390625" style="1" bestFit="1" customWidth="1"/>
    <col min="23" max="23" width="12.25390625" style="1" bestFit="1" customWidth="1"/>
    <col min="24" max="16384" width="9.25390625" style="1" customWidth="1"/>
  </cols>
  <sheetData>
    <row r="1" spans="1:20" s="3" customFormat="1" ht="71.25" customHeight="1">
      <c r="A1" s="2"/>
      <c r="B1" s="5"/>
      <c r="C1" s="4"/>
      <c r="D1" s="4"/>
      <c r="E1" s="4"/>
      <c r="F1" s="4"/>
      <c r="G1" s="4"/>
      <c r="H1" s="4"/>
      <c r="I1" s="244"/>
      <c r="J1" s="244"/>
      <c r="K1" s="91"/>
      <c r="O1" s="153"/>
      <c r="S1" s="242" t="s">
        <v>325</v>
      </c>
      <c r="T1" s="242"/>
    </row>
    <row r="2" spans="1:20" s="3" customFormat="1" ht="36" customHeight="1">
      <c r="A2" s="243" t="s">
        <v>134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</row>
    <row r="3" spans="1:20" s="3" customFormat="1" ht="32.25" customHeight="1">
      <c r="A3" s="167" t="s">
        <v>9</v>
      </c>
      <c r="B3" s="167" t="s">
        <v>21</v>
      </c>
      <c r="C3" s="167" t="s">
        <v>328</v>
      </c>
      <c r="D3" s="167" t="s">
        <v>122</v>
      </c>
      <c r="E3" s="167"/>
      <c r="F3" s="167"/>
      <c r="G3" s="167"/>
      <c r="H3" s="261" t="s">
        <v>127</v>
      </c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3"/>
      <c r="T3" s="167" t="s">
        <v>135</v>
      </c>
    </row>
    <row r="4" spans="1:20" s="3" customFormat="1" ht="37.5" customHeight="1">
      <c r="A4" s="167"/>
      <c r="B4" s="167"/>
      <c r="C4" s="167"/>
      <c r="D4" s="11" t="s">
        <v>328</v>
      </c>
      <c r="E4" s="11" t="s">
        <v>124</v>
      </c>
      <c r="F4" s="11" t="s">
        <v>125</v>
      </c>
      <c r="G4" s="11" t="s">
        <v>126</v>
      </c>
      <c r="H4" s="11">
        <v>2014</v>
      </c>
      <c r="I4" s="11">
        <v>2015</v>
      </c>
      <c r="J4" s="11">
        <v>2016</v>
      </c>
      <c r="K4" s="11">
        <v>2017</v>
      </c>
      <c r="L4" s="11">
        <v>2018</v>
      </c>
      <c r="M4" s="11">
        <v>2019</v>
      </c>
      <c r="N4" s="11">
        <v>2020</v>
      </c>
      <c r="O4" s="11">
        <v>2021</v>
      </c>
      <c r="P4" s="11">
        <v>2022</v>
      </c>
      <c r="Q4" s="11">
        <v>2023</v>
      </c>
      <c r="R4" s="11">
        <v>2024</v>
      </c>
      <c r="S4" s="11" t="s">
        <v>128</v>
      </c>
      <c r="T4" s="167"/>
    </row>
    <row r="5" spans="1:20" ht="27" customHeight="1">
      <c r="A5" s="218" t="s">
        <v>306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</row>
    <row r="6" spans="1:20" ht="27" customHeight="1">
      <c r="A6" s="246" t="s">
        <v>334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8"/>
    </row>
    <row r="7" spans="1:20" ht="45" customHeight="1">
      <c r="A7" s="254" t="s">
        <v>203</v>
      </c>
      <c r="B7" s="191" t="s">
        <v>326</v>
      </c>
      <c r="C7" s="191" t="s">
        <v>327</v>
      </c>
      <c r="D7" s="104" t="s">
        <v>338</v>
      </c>
      <c r="E7" s="104" t="s">
        <v>339</v>
      </c>
      <c r="F7" s="104" t="s">
        <v>359</v>
      </c>
      <c r="G7" s="14">
        <v>120</v>
      </c>
      <c r="H7" s="151">
        <v>1257.6</v>
      </c>
      <c r="I7" s="151">
        <v>1420.8</v>
      </c>
      <c r="J7" s="151">
        <v>1452.9</v>
      </c>
      <c r="K7" s="151">
        <v>1366.4</v>
      </c>
      <c r="L7" s="151">
        <v>1552.5</v>
      </c>
      <c r="M7" s="151">
        <v>1792.7</v>
      </c>
      <c r="N7" s="151">
        <v>1967.9</v>
      </c>
      <c r="O7" s="151">
        <v>2231.1</v>
      </c>
      <c r="P7" s="151">
        <v>2535.9</v>
      </c>
      <c r="Q7" s="151">
        <f>P7</f>
        <v>2535.9</v>
      </c>
      <c r="R7" s="151">
        <f>Q7</f>
        <v>2535.9</v>
      </c>
      <c r="S7" s="151">
        <f>SUM(H7:R7)</f>
        <v>20649.6</v>
      </c>
      <c r="T7" s="191" t="s">
        <v>329</v>
      </c>
    </row>
    <row r="8" spans="1:20" ht="45" customHeight="1">
      <c r="A8" s="255"/>
      <c r="B8" s="228"/>
      <c r="C8" s="228"/>
      <c r="D8" s="14">
        <v>975</v>
      </c>
      <c r="E8" s="104" t="s">
        <v>339</v>
      </c>
      <c r="F8" s="104" t="s">
        <v>359</v>
      </c>
      <c r="G8" s="14" t="s">
        <v>366</v>
      </c>
      <c r="H8" s="151">
        <v>318.6</v>
      </c>
      <c r="I8" s="151">
        <v>600.7</v>
      </c>
      <c r="J8" s="151">
        <v>513.5</v>
      </c>
      <c r="K8" s="151">
        <f>411.1+0.5</f>
        <v>411.6</v>
      </c>
      <c r="L8" s="151">
        <v>298.9</v>
      </c>
      <c r="M8" s="151">
        <v>317.5</v>
      </c>
      <c r="N8" s="151">
        <f>299.8+0.9+36.1</f>
        <v>336.8</v>
      </c>
      <c r="O8" s="151">
        <f>311.9+0.9</f>
        <v>312.8</v>
      </c>
      <c r="P8" s="151">
        <f>346+0.9</f>
        <v>346.9</v>
      </c>
      <c r="Q8" s="151">
        <f aca="true" t="shared" si="0" ref="Q8:Q52">P8</f>
        <v>346.9</v>
      </c>
      <c r="R8" s="151">
        <f aca="true" t="shared" si="1" ref="R8:R52">Q8</f>
        <v>346.9</v>
      </c>
      <c r="S8" s="151">
        <f aca="true" t="shared" si="2" ref="S8:S52">SUM(H8:R8)</f>
        <v>4151.1</v>
      </c>
      <c r="T8" s="228"/>
    </row>
    <row r="9" spans="1:20" ht="24.75" customHeight="1">
      <c r="A9" s="255"/>
      <c r="B9" s="228"/>
      <c r="C9" s="228"/>
      <c r="D9" s="138" t="s">
        <v>338</v>
      </c>
      <c r="E9" s="104" t="s">
        <v>339</v>
      </c>
      <c r="F9" s="104" t="s">
        <v>358</v>
      </c>
      <c r="G9" s="14">
        <v>120</v>
      </c>
      <c r="H9" s="151">
        <v>330.4</v>
      </c>
      <c r="I9" s="151">
        <v>342.6</v>
      </c>
      <c r="J9" s="151">
        <v>342.6</v>
      </c>
      <c r="K9" s="151">
        <v>335.6</v>
      </c>
      <c r="L9" s="151">
        <v>343.5</v>
      </c>
      <c r="M9" s="151">
        <v>360.3</v>
      </c>
      <c r="N9" s="151">
        <v>373.6</v>
      </c>
      <c r="O9" s="151">
        <v>431.7</v>
      </c>
      <c r="P9" s="151">
        <v>477.1</v>
      </c>
      <c r="Q9" s="151">
        <v>433.7</v>
      </c>
      <c r="R9" s="151">
        <f t="shared" si="1"/>
        <v>433.7</v>
      </c>
      <c r="S9" s="151">
        <f t="shared" si="2"/>
        <v>4204.8</v>
      </c>
      <c r="T9" s="228"/>
    </row>
    <row r="10" spans="1:20" ht="24.75" customHeight="1">
      <c r="A10" s="255"/>
      <c r="B10" s="228"/>
      <c r="C10" s="228"/>
      <c r="D10" s="138" t="s">
        <v>338</v>
      </c>
      <c r="E10" s="104" t="s">
        <v>339</v>
      </c>
      <c r="F10" s="104" t="s">
        <v>381</v>
      </c>
      <c r="G10" s="14">
        <v>120</v>
      </c>
      <c r="H10" s="151"/>
      <c r="I10" s="151"/>
      <c r="J10" s="151"/>
      <c r="K10" s="151"/>
      <c r="L10" s="151"/>
      <c r="M10" s="151"/>
      <c r="N10" s="151">
        <v>16.3</v>
      </c>
      <c r="O10" s="151"/>
      <c r="P10" s="151"/>
      <c r="Q10" s="151"/>
      <c r="R10" s="151">
        <f t="shared" si="1"/>
        <v>0</v>
      </c>
      <c r="S10" s="151">
        <f t="shared" si="2"/>
        <v>16.3</v>
      </c>
      <c r="T10" s="228"/>
    </row>
    <row r="11" spans="1:20" ht="24.75" customHeight="1">
      <c r="A11" s="255"/>
      <c r="B11" s="228"/>
      <c r="C11" s="228"/>
      <c r="D11" s="138" t="s">
        <v>338</v>
      </c>
      <c r="E11" s="104" t="s">
        <v>339</v>
      </c>
      <c r="F11" s="104" t="s">
        <v>379</v>
      </c>
      <c r="G11" s="14">
        <v>120</v>
      </c>
      <c r="H11" s="151"/>
      <c r="I11" s="151"/>
      <c r="J11" s="151"/>
      <c r="K11" s="151"/>
      <c r="L11" s="151"/>
      <c r="M11" s="151"/>
      <c r="N11" s="151">
        <v>21.7</v>
      </c>
      <c r="O11" s="151"/>
      <c r="P11" s="151"/>
      <c r="Q11" s="151">
        <f t="shared" si="0"/>
        <v>0</v>
      </c>
      <c r="R11" s="151">
        <f t="shared" si="1"/>
        <v>0</v>
      </c>
      <c r="S11" s="151">
        <f t="shared" si="2"/>
        <v>21.7</v>
      </c>
      <c r="T11" s="228"/>
    </row>
    <row r="12" spans="1:20" ht="24.75" customHeight="1">
      <c r="A12" s="255"/>
      <c r="B12" s="228"/>
      <c r="C12" s="228"/>
      <c r="D12" s="138" t="s">
        <v>338</v>
      </c>
      <c r="E12" s="104" t="s">
        <v>339</v>
      </c>
      <c r="F12" s="104" t="s">
        <v>382</v>
      </c>
      <c r="G12" s="14">
        <v>120</v>
      </c>
      <c r="H12" s="151"/>
      <c r="I12" s="151"/>
      <c r="J12" s="151"/>
      <c r="K12" s="151"/>
      <c r="L12" s="151"/>
      <c r="M12" s="151"/>
      <c r="N12" s="151">
        <v>3.1</v>
      </c>
      <c r="O12" s="151"/>
      <c r="P12" s="151"/>
      <c r="Q12" s="151"/>
      <c r="R12" s="151">
        <f t="shared" si="1"/>
        <v>0</v>
      </c>
      <c r="S12" s="151">
        <f t="shared" si="2"/>
        <v>3.1</v>
      </c>
      <c r="T12" s="228"/>
    </row>
    <row r="13" spans="1:20" ht="24.75" customHeight="1">
      <c r="A13" s="255"/>
      <c r="B13" s="228"/>
      <c r="C13" s="228"/>
      <c r="D13" s="138" t="s">
        <v>338</v>
      </c>
      <c r="E13" s="104" t="s">
        <v>339</v>
      </c>
      <c r="F13" s="104" t="s">
        <v>380</v>
      </c>
      <c r="G13" s="14">
        <v>120</v>
      </c>
      <c r="H13" s="151"/>
      <c r="I13" s="151"/>
      <c r="J13" s="151"/>
      <c r="K13" s="151"/>
      <c r="L13" s="151"/>
      <c r="M13" s="151"/>
      <c r="N13" s="151">
        <v>228.4</v>
      </c>
      <c r="O13" s="151"/>
      <c r="P13" s="151"/>
      <c r="Q13" s="151">
        <f t="shared" si="0"/>
        <v>0</v>
      </c>
      <c r="R13" s="151">
        <f t="shared" si="1"/>
        <v>0</v>
      </c>
      <c r="S13" s="151">
        <f>SUM(H13:R13)</f>
        <v>228.4</v>
      </c>
      <c r="T13" s="228"/>
    </row>
    <row r="14" spans="1:20" ht="24.75" customHeight="1">
      <c r="A14" s="255"/>
      <c r="B14" s="228"/>
      <c r="C14" s="228"/>
      <c r="D14" s="138"/>
      <c r="E14" s="104" t="s">
        <v>339</v>
      </c>
      <c r="F14" s="104" t="s">
        <v>386</v>
      </c>
      <c r="G14" s="14">
        <v>831</v>
      </c>
      <c r="H14" s="151"/>
      <c r="I14" s="151"/>
      <c r="J14" s="151"/>
      <c r="K14" s="151"/>
      <c r="L14" s="151"/>
      <c r="M14" s="151"/>
      <c r="N14" s="151"/>
      <c r="O14" s="154">
        <v>160.9</v>
      </c>
      <c r="P14" s="151"/>
      <c r="Q14" s="151"/>
      <c r="R14" s="151"/>
      <c r="S14" s="151">
        <f>SUM(H14:R14)</f>
        <v>160.9</v>
      </c>
      <c r="T14" s="228"/>
    </row>
    <row r="15" spans="1:20" ht="24.75" customHeight="1">
      <c r="A15" s="255"/>
      <c r="B15" s="228"/>
      <c r="C15" s="228"/>
      <c r="D15" s="138" t="s">
        <v>338</v>
      </c>
      <c r="E15" s="104" t="s">
        <v>339</v>
      </c>
      <c r="F15" s="104" t="s">
        <v>368</v>
      </c>
      <c r="G15" s="14">
        <v>120</v>
      </c>
      <c r="H15" s="151"/>
      <c r="I15" s="151"/>
      <c r="J15" s="151"/>
      <c r="K15" s="151"/>
      <c r="L15" s="151"/>
      <c r="M15" s="151">
        <v>36.4</v>
      </c>
      <c r="N15" s="151"/>
      <c r="O15" s="151"/>
      <c r="P15" s="151">
        <f aca="true" t="shared" si="3" ref="P15:P20">O15</f>
        <v>0</v>
      </c>
      <c r="Q15" s="151">
        <f t="shared" si="0"/>
        <v>0</v>
      </c>
      <c r="R15" s="151">
        <f t="shared" si="1"/>
        <v>0</v>
      </c>
      <c r="S15" s="151">
        <f t="shared" si="2"/>
        <v>36.4</v>
      </c>
      <c r="T15" s="228"/>
    </row>
    <row r="16" spans="1:20" ht="24.75" customHeight="1">
      <c r="A16" s="255"/>
      <c r="B16" s="228"/>
      <c r="C16" s="228"/>
      <c r="D16" s="138" t="s">
        <v>338</v>
      </c>
      <c r="E16" s="104" t="s">
        <v>339</v>
      </c>
      <c r="F16" s="104" t="s">
        <v>367</v>
      </c>
      <c r="G16" s="14">
        <v>120</v>
      </c>
      <c r="H16" s="151"/>
      <c r="I16" s="151"/>
      <c r="J16" s="151"/>
      <c r="K16" s="151"/>
      <c r="L16" s="151">
        <v>96.2</v>
      </c>
      <c r="M16" s="151"/>
      <c r="N16" s="151"/>
      <c r="O16" s="151"/>
      <c r="P16" s="151">
        <f t="shared" si="3"/>
        <v>0</v>
      </c>
      <c r="Q16" s="151">
        <f t="shared" si="0"/>
        <v>0</v>
      </c>
      <c r="R16" s="151">
        <f t="shared" si="1"/>
        <v>0</v>
      </c>
      <c r="S16" s="151">
        <f t="shared" si="2"/>
        <v>96.2</v>
      </c>
      <c r="T16" s="228"/>
    </row>
    <row r="17" spans="1:20" ht="41.25" customHeight="1">
      <c r="A17" s="255"/>
      <c r="B17" s="228"/>
      <c r="C17" s="228"/>
      <c r="D17" s="14">
        <v>975</v>
      </c>
      <c r="E17" s="104" t="s">
        <v>339</v>
      </c>
      <c r="F17" s="104" t="s">
        <v>375</v>
      </c>
      <c r="G17" s="14">
        <v>120</v>
      </c>
      <c r="H17" s="151"/>
      <c r="I17" s="151"/>
      <c r="J17" s="151"/>
      <c r="K17" s="151"/>
      <c r="L17" s="151">
        <v>12.8</v>
      </c>
      <c r="M17" s="151">
        <v>3.8</v>
      </c>
      <c r="N17" s="151"/>
      <c r="O17" s="151"/>
      <c r="P17" s="151">
        <f t="shared" si="3"/>
        <v>0</v>
      </c>
      <c r="Q17" s="151">
        <f t="shared" si="0"/>
        <v>0</v>
      </c>
      <c r="R17" s="151">
        <f t="shared" si="1"/>
        <v>0</v>
      </c>
      <c r="S17" s="151">
        <f t="shared" si="2"/>
        <v>16.6</v>
      </c>
      <c r="T17" s="228"/>
    </row>
    <row r="18" spans="1:20" ht="46.5" customHeight="1">
      <c r="A18" s="256"/>
      <c r="B18" s="192"/>
      <c r="C18" s="192"/>
      <c r="D18" s="14">
        <v>975</v>
      </c>
      <c r="E18" s="104" t="s">
        <v>339</v>
      </c>
      <c r="F18" s="104" t="s">
        <v>376</v>
      </c>
      <c r="G18" s="14">
        <v>120</v>
      </c>
      <c r="H18" s="151"/>
      <c r="I18" s="151"/>
      <c r="J18" s="151"/>
      <c r="K18" s="151"/>
      <c r="L18" s="151">
        <v>55.9</v>
      </c>
      <c r="M18" s="151">
        <v>18.1</v>
      </c>
      <c r="N18" s="151"/>
      <c r="O18" s="151"/>
      <c r="P18" s="151">
        <f t="shared" si="3"/>
        <v>0</v>
      </c>
      <c r="Q18" s="151">
        <f t="shared" si="0"/>
        <v>0</v>
      </c>
      <c r="R18" s="151">
        <f t="shared" si="1"/>
        <v>0</v>
      </c>
      <c r="S18" s="151">
        <f t="shared" si="2"/>
        <v>74</v>
      </c>
      <c r="T18" s="192"/>
    </row>
    <row r="19" spans="1:22" ht="45" customHeight="1">
      <c r="A19" s="137" t="s">
        <v>204</v>
      </c>
      <c r="B19" s="136" t="s">
        <v>344</v>
      </c>
      <c r="C19" s="103" t="s">
        <v>362</v>
      </c>
      <c r="D19" s="104" t="s">
        <v>338</v>
      </c>
      <c r="E19" s="104" t="s">
        <v>339</v>
      </c>
      <c r="F19" s="104" t="s">
        <v>356</v>
      </c>
      <c r="G19" s="14">
        <v>110</v>
      </c>
      <c r="H19" s="151">
        <v>623.6</v>
      </c>
      <c r="I19" s="151">
        <v>623.6</v>
      </c>
      <c r="J19" s="151">
        <v>623.6</v>
      </c>
      <c r="K19" s="151">
        <v>610</v>
      </c>
      <c r="L19" s="151">
        <f>623.6</f>
        <v>623.6</v>
      </c>
      <c r="M19" s="151">
        <v>623.6</v>
      </c>
      <c r="N19" s="151">
        <v>623.6</v>
      </c>
      <c r="O19" s="154">
        <v>623.6</v>
      </c>
      <c r="P19" s="151">
        <f t="shared" si="3"/>
        <v>623.6</v>
      </c>
      <c r="Q19" s="151">
        <f t="shared" si="0"/>
        <v>623.6</v>
      </c>
      <c r="R19" s="151">
        <f t="shared" si="1"/>
        <v>623.6</v>
      </c>
      <c r="S19" s="151">
        <f t="shared" si="2"/>
        <v>6846</v>
      </c>
      <c r="T19" s="106" t="s">
        <v>333</v>
      </c>
      <c r="V19" s="155">
        <f>P19+P21+P28+P29+P30+P37+P39+P42+P48</f>
        <v>51158.5</v>
      </c>
    </row>
    <row r="20" spans="1:20" ht="24.75" customHeight="1">
      <c r="A20" s="253" t="s">
        <v>205</v>
      </c>
      <c r="B20" s="167" t="s">
        <v>347</v>
      </c>
      <c r="C20" s="167" t="s">
        <v>335</v>
      </c>
      <c r="D20" s="104" t="s">
        <v>340</v>
      </c>
      <c r="E20" s="104" t="s">
        <v>339</v>
      </c>
      <c r="F20" s="104" t="s">
        <v>365</v>
      </c>
      <c r="G20" s="14">
        <v>110</v>
      </c>
      <c r="H20" s="152"/>
      <c r="I20" s="152"/>
      <c r="J20" s="152"/>
      <c r="K20" s="152"/>
      <c r="L20" s="152">
        <v>564.3</v>
      </c>
      <c r="M20" s="152"/>
      <c r="N20" s="152"/>
      <c r="O20" s="152"/>
      <c r="P20" s="151">
        <f t="shared" si="3"/>
        <v>0</v>
      </c>
      <c r="Q20" s="151">
        <f t="shared" si="0"/>
        <v>0</v>
      </c>
      <c r="R20" s="151">
        <f t="shared" si="1"/>
        <v>0</v>
      </c>
      <c r="S20" s="151">
        <f t="shared" si="2"/>
        <v>564.3</v>
      </c>
      <c r="T20" s="218" t="s">
        <v>385</v>
      </c>
    </row>
    <row r="21" spans="1:20" ht="24.75" customHeight="1">
      <c r="A21" s="253"/>
      <c r="B21" s="167"/>
      <c r="C21" s="167"/>
      <c r="D21" s="104" t="s">
        <v>340</v>
      </c>
      <c r="E21" s="104" t="s">
        <v>339</v>
      </c>
      <c r="F21" s="104" t="s">
        <v>356</v>
      </c>
      <c r="G21" s="14">
        <v>110</v>
      </c>
      <c r="H21" s="152">
        <v>13131.6</v>
      </c>
      <c r="I21" s="152">
        <v>13815.5</v>
      </c>
      <c r="J21" s="152">
        <v>14161.8</v>
      </c>
      <c r="K21" s="152">
        <v>14410.6</v>
      </c>
      <c r="L21" s="152">
        <f>11061.4+19+3328.3</f>
        <v>14408.7</v>
      </c>
      <c r="M21" s="152">
        <v>15224.3</v>
      </c>
      <c r="N21" s="152">
        <v>15816.8</v>
      </c>
      <c r="O21" s="152">
        <v>19123.3</v>
      </c>
      <c r="P21" s="151">
        <v>22424.2</v>
      </c>
      <c r="Q21" s="151">
        <v>20340</v>
      </c>
      <c r="R21" s="151">
        <f t="shared" si="1"/>
        <v>20340</v>
      </c>
      <c r="S21" s="151">
        <f t="shared" si="2"/>
        <v>183196.8</v>
      </c>
      <c r="T21" s="218"/>
    </row>
    <row r="22" spans="1:20" ht="24.75" customHeight="1">
      <c r="A22" s="253"/>
      <c r="B22" s="167"/>
      <c r="C22" s="167"/>
      <c r="D22" s="104" t="s">
        <v>340</v>
      </c>
      <c r="E22" s="104" t="s">
        <v>339</v>
      </c>
      <c r="F22" s="104" t="s">
        <v>357</v>
      </c>
      <c r="G22" s="14">
        <v>110</v>
      </c>
      <c r="H22" s="152"/>
      <c r="I22" s="152">
        <v>9.7</v>
      </c>
      <c r="J22" s="152">
        <v>10.9</v>
      </c>
      <c r="K22" s="152">
        <v>12.4</v>
      </c>
      <c r="L22" s="152">
        <v>52.5</v>
      </c>
      <c r="M22" s="152">
        <v>130.5</v>
      </c>
      <c r="N22" s="152">
        <v>159.9</v>
      </c>
      <c r="O22" s="152"/>
      <c r="P22" s="152"/>
      <c r="Q22" s="151">
        <f t="shared" si="0"/>
        <v>0</v>
      </c>
      <c r="R22" s="151">
        <f t="shared" si="1"/>
        <v>0</v>
      </c>
      <c r="S22" s="151">
        <f t="shared" si="2"/>
        <v>375.9</v>
      </c>
      <c r="T22" s="218"/>
    </row>
    <row r="23" spans="1:20" ht="39" customHeight="1">
      <c r="A23" s="253"/>
      <c r="B23" s="167"/>
      <c r="C23" s="167"/>
      <c r="D23" s="104" t="s">
        <v>340</v>
      </c>
      <c r="E23" s="104" t="s">
        <v>339</v>
      </c>
      <c r="F23" s="104" t="s">
        <v>377</v>
      </c>
      <c r="G23" s="14">
        <v>110</v>
      </c>
      <c r="H23" s="152"/>
      <c r="I23" s="152"/>
      <c r="J23" s="152"/>
      <c r="K23" s="152"/>
      <c r="L23" s="152"/>
      <c r="M23" s="152">
        <v>8.9</v>
      </c>
      <c r="N23" s="152">
        <v>97.3</v>
      </c>
      <c r="O23" s="152">
        <v>0</v>
      </c>
      <c r="P23" s="151">
        <v>0</v>
      </c>
      <c r="Q23" s="151">
        <f t="shared" si="0"/>
        <v>0</v>
      </c>
      <c r="R23" s="151">
        <f t="shared" si="1"/>
        <v>0</v>
      </c>
      <c r="S23" s="151">
        <f t="shared" si="2"/>
        <v>106.2</v>
      </c>
      <c r="T23" s="218"/>
    </row>
    <row r="24" spans="1:20" ht="39" customHeight="1">
      <c r="A24" s="253"/>
      <c r="B24" s="167"/>
      <c r="C24" s="167"/>
      <c r="D24" s="104" t="s">
        <v>340</v>
      </c>
      <c r="E24" s="104" t="s">
        <v>339</v>
      </c>
      <c r="F24" s="104" t="s">
        <v>381</v>
      </c>
      <c r="G24" s="14">
        <v>110</v>
      </c>
      <c r="H24" s="152"/>
      <c r="I24" s="152"/>
      <c r="J24" s="152"/>
      <c r="K24" s="152"/>
      <c r="L24" s="152"/>
      <c r="M24" s="152"/>
      <c r="N24" s="152">
        <v>130.2</v>
      </c>
      <c r="O24" s="152"/>
      <c r="P24" s="151"/>
      <c r="Q24" s="151"/>
      <c r="R24" s="151">
        <f t="shared" si="1"/>
        <v>0</v>
      </c>
      <c r="S24" s="151">
        <f t="shared" si="2"/>
        <v>130.2</v>
      </c>
      <c r="T24" s="218"/>
    </row>
    <row r="25" spans="1:20" ht="39" customHeight="1">
      <c r="A25" s="253"/>
      <c r="B25" s="167"/>
      <c r="C25" s="167"/>
      <c r="D25" s="104" t="s">
        <v>340</v>
      </c>
      <c r="E25" s="104" t="s">
        <v>339</v>
      </c>
      <c r="F25" s="104" t="s">
        <v>378</v>
      </c>
      <c r="G25" s="14">
        <v>110</v>
      </c>
      <c r="H25" s="152"/>
      <c r="I25" s="152"/>
      <c r="J25" s="152"/>
      <c r="K25" s="152"/>
      <c r="L25" s="152"/>
      <c r="M25" s="152"/>
      <c r="N25" s="152">
        <v>874.3</v>
      </c>
      <c r="O25" s="152"/>
      <c r="P25" s="151"/>
      <c r="Q25" s="151">
        <f t="shared" si="0"/>
        <v>0</v>
      </c>
      <c r="R25" s="151">
        <f t="shared" si="1"/>
        <v>0</v>
      </c>
      <c r="S25" s="151">
        <f t="shared" si="2"/>
        <v>874.3</v>
      </c>
      <c r="T25" s="218"/>
    </row>
    <row r="26" spans="1:20" ht="24.75" customHeight="1">
      <c r="A26" s="253"/>
      <c r="B26" s="167"/>
      <c r="C26" s="167"/>
      <c r="D26" s="104" t="s">
        <v>340</v>
      </c>
      <c r="E26" s="104" t="s">
        <v>339</v>
      </c>
      <c r="F26" s="104" t="s">
        <v>372</v>
      </c>
      <c r="G26" s="14">
        <v>110</v>
      </c>
      <c r="H26" s="152"/>
      <c r="I26" s="152"/>
      <c r="J26" s="152"/>
      <c r="K26" s="152"/>
      <c r="L26" s="152"/>
      <c r="M26" s="152">
        <v>137.6</v>
      </c>
      <c r="N26" s="152"/>
      <c r="O26" s="152"/>
      <c r="P26" s="151"/>
      <c r="Q26" s="151">
        <f t="shared" si="0"/>
        <v>0</v>
      </c>
      <c r="R26" s="151">
        <f t="shared" si="1"/>
        <v>0</v>
      </c>
      <c r="S26" s="151">
        <f t="shared" si="2"/>
        <v>137.6</v>
      </c>
      <c r="T26" s="218"/>
    </row>
    <row r="27" spans="1:20" ht="24.75" customHeight="1">
      <c r="A27" s="253"/>
      <c r="B27" s="167"/>
      <c r="C27" s="167"/>
      <c r="D27" s="104" t="s">
        <v>340</v>
      </c>
      <c r="E27" s="104" t="s">
        <v>339</v>
      </c>
      <c r="F27" s="104" t="s">
        <v>356</v>
      </c>
      <c r="G27" s="14">
        <v>850</v>
      </c>
      <c r="H27" s="152">
        <v>0</v>
      </c>
      <c r="I27" s="152">
        <v>0</v>
      </c>
      <c r="J27" s="152">
        <v>0</v>
      </c>
      <c r="K27" s="152">
        <v>21.8</v>
      </c>
      <c r="L27" s="152">
        <v>0.01</v>
      </c>
      <c r="M27" s="152"/>
      <c r="N27" s="152"/>
      <c r="O27" s="152">
        <v>0.8</v>
      </c>
      <c r="P27" s="151"/>
      <c r="Q27" s="151"/>
      <c r="R27" s="151">
        <f t="shared" si="1"/>
        <v>0</v>
      </c>
      <c r="S27" s="151">
        <f t="shared" si="2"/>
        <v>22.6</v>
      </c>
      <c r="T27" s="218"/>
    </row>
    <row r="28" spans="1:20" ht="24.75" customHeight="1">
      <c r="A28" s="253"/>
      <c r="B28" s="167"/>
      <c r="C28" s="167"/>
      <c r="D28" s="104" t="s">
        <v>340</v>
      </c>
      <c r="E28" s="104" t="s">
        <v>339</v>
      </c>
      <c r="F28" s="104" t="s">
        <v>356</v>
      </c>
      <c r="G28" s="14">
        <v>240</v>
      </c>
      <c r="H28" s="152">
        <v>1021.5</v>
      </c>
      <c r="I28" s="152">
        <v>1111.2</v>
      </c>
      <c r="J28" s="152">
        <v>1144</v>
      </c>
      <c r="K28" s="152">
        <v>927.7</v>
      </c>
      <c r="L28" s="152">
        <v>969.6</v>
      </c>
      <c r="M28" s="152">
        <v>1242.5</v>
      </c>
      <c r="N28" s="152">
        <v>1442.2</v>
      </c>
      <c r="O28" s="152">
        <v>2917.2</v>
      </c>
      <c r="P28" s="152">
        <v>3021.2</v>
      </c>
      <c r="Q28" s="151">
        <f>P28</f>
        <v>3021.2</v>
      </c>
      <c r="R28" s="151">
        <f t="shared" si="1"/>
        <v>3021.2</v>
      </c>
      <c r="S28" s="151">
        <f t="shared" si="2"/>
        <v>19839.5</v>
      </c>
      <c r="T28" s="218"/>
    </row>
    <row r="29" spans="1:20" ht="24.75" customHeight="1">
      <c r="A29" s="253" t="s">
        <v>206</v>
      </c>
      <c r="B29" s="218" t="s">
        <v>341</v>
      </c>
      <c r="C29" s="218" t="s">
        <v>363</v>
      </c>
      <c r="D29" s="104" t="s">
        <v>338</v>
      </c>
      <c r="E29" s="104" t="s">
        <v>339</v>
      </c>
      <c r="F29" s="104" t="s">
        <v>356</v>
      </c>
      <c r="G29" s="14">
        <v>110</v>
      </c>
      <c r="H29" s="152">
        <f>2965-H19</f>
        <v>2341.4</v>
      </c>
      <c r="I29" s="152">
        <f>3154-I19</f>
        <v>2530.4</v>
      </c>
      <c r="J29" s="152">
        <f>3155.8-J19</f>
        <v>2532.2</v>
      </c>
      <c r="K29" s="152">
        <f>4414.9-K19</f>
        <v>3804.9</v>
      </c>
      <c r="L29" s="152">
        <f>4501.5-L19</f>
        <v>3877.9</v>
      </c>
      <c r="M29" s="152">
        <f>4633.1-M19</f>
        <v>4009.5</v>
      </c>
      <c r="N29" s="152">
        <f>5167.1-N19</f>
        <v>4543.5</v>
      </c>
      <c r="O29" s="152">
        <f>5798.8-O19</f>
        <v>5175.2</v>
      </c>
      <c r="P29" s="152">
        <f>6572.2-P19</f>
        <v>5948.6</v>
      </c>
      <c r="Q29" s="151">
        <v>5362.5</v>
      </c>
      <c r="R29" s="151">
        <f t="shared" si="1"/>
        <v>5362.5</v>
      </c>
      <c r="S29" s="151">
        <f t="shared" si="2"/>
        <v>45488.6</v>
      </c>
      <c r="T29" s="218" t="s">
        <v>364</v>
      </c>
    </row>
    <row r="30" spans="1:20" ht="24.75" customHeight="1">
      <c r="A30" s="253"/>
      <c r="B30" s="218"/>
      <c r="C30" s="218"/>
      <c r="D30" s="104" t="s">
        <v>338</v>
      </c>
      <c r="E30" s="104" t="s">
        <v>339</v>
      </c>
      <c r="F30" s="104" t="s">
        <v>356</v>
      </c>
      <c r="G30" s="14">
        <v>240</v>
      </c>
      <c r="H30" s="152">
        <v>452.8</v>
      </c>
      <c r="I30" s="152">
        <v>540.8</v>
      </c>
      <c r="J30" s="152">
        <v>696.6</v>
      </c>
      <c r="K30" s="152">
        <v>1035.5</v>
      </c>
      <c r="L30" s="152">
        <v>708.9</v>
      </c>
      <c r="M30" s="152">
        <f>374+50</f>
        <v>424</v>
      </c>
      <c r="N30" s="152">
        <v>333.1</v>
      </c>
      <c r="O30" s="152">
        <f>455.5+39.24+114.8+68.1</f>
        <v>677.6</v>
      </c>
      <c r="P30" s="152">
        <v>794.9</v>
      </c>
      <c r="Q30" s="151">
        <f t="shared" si="0"/>
        <v>794.9</v>
      </c>
      <c r="R30" s="151">
        <f t="shared" si="1"/>
        <v>794.9</v>
      </c>
      <c r="S30" s="151">
        <f t="shared" si="2"/>
        <v>7254</v>
      </c>
      <c r="T30" s="218"/>
    </row>
    <row r="31" spans="1:20" ht="24.75" customHeight="1">
      <c r="A31" s="253"/>
      <c r="B31" s="218"/>
      <c r="C31" s="218"/>
      <c r="D31" s="104" t="s">
        <v>338</v>
      </c>
      <c r="E31" s="104" t="s">
        <v>339</v>
      </c>
      <c r="F31" s="104" t="s">
        <v>357</v>
      </c>
      <c r="G31" s="14">
        <v>110</v>
      </c>
      <c r="H31" s="152">
        <v>17.1</v>
      </c>
      <c r="I31" s="152">
        <v>29.8</v>
      </c>
      <c r="J31" s="152">
        <v>46.6</v>
      </c>
      <c r="K31" s="152">
        <v>58.6</v>
      </c>
      <c r="L31" s="152">
        <v>84.9</v>
      </c>
      <c r="M31" s="152">
        <v>136</v>
      </c>
      <c r="N31" s="152">
        <v>115.1</v>
      </c>
      <c r="O31" s="152"/>
      <c r="P31" s="152"/>
      <c r="Q31" s="151"/>
      <c r="R31" s="151">
        <f t="shared" si="1"/>
        <v>0</v>
      </c>
      <c r="S31" s="151">
        <f t="shared" si="2"/>
        <v>488.1</v>
      </c>
      <c r="T31" s="218"/>
    </row>
    <row r="32" spans="1:20" ht="24.75" customHeight="1">
      <c r="A32" s="253"/>
      <c r="B32" s="218"/>
      <c r="C32" s="218"/>
      <c r="D32" s="104" t="s">
        <v>338</v>
      </c>
      <c r="E32" s="104" t="s">
        <v>339</v>
      </c>
      <c r="F32" s="104" t="s">
        <v>378</v>
      </c>
      <c r="G32" s="14">
        <v>110</v>
      </c>
      <c r="H32" s="152"/>
      <c r="I32" s="152"/>
      <c r="J32" s="152"/>
      <c r="K32" s="152"/>
      <c r="L32" s="152"/>
      <c r="M32" s="152"/>
      <c r="N32" s="152">
        <v>295.8</v>
      </c>
      <c r="O32" s="152"/>
      <c r="P32" s="151"/>
      <c r="Q32" s="151">
        <f t="shared" si="0"/>
        <v>0</v>
      </c>
      <c r="R32" s="151">
        <f t="shared" si="1"/>
        <v>0</v>
      </c>
      <c r="S32" s="151">
        <f t="shared" si="2"/>
        <v>295.8</v>
      </c>
      <c r="T32" s="218"/>
    </row>
    <row r="33" spans="1:23" ht="24.75" customHeight="1">
      <c r="A33" s="253"/>
      <c r="B33" s="218"/>
      <c r="C33" s="218"/>
      <c r="D33" s="104" t="s">
        <v>338</v>
      </c>
      <c r="E33" s="104" t="s">
        <v>339</v>
      </c>
      <c r="F33" s="104" t="s">
        <v>381</v>
      </c>
      <c r="G33" s="14">
        <v>110</v>
      </c>
      <c r="H33" s="152"/>
      <c r="I33" s="152"/>
      <c r="J33" s="152"/>
      <c r="K33" s="152"/>
      <c r="L33" s="152"/>
      <c r="M33" s="152"/>
      <c r="N33" s="152">
        <v>42.6</v>
      </c>
      <c r="O33" s="152"/>
      <c r="P33" s="151"/>
      <c r="Q33" s="151"/>
      <c r="R33" s="151">
        <f t="shared" si="1"/>
        <v>0</v>
      </c>
      <c r="S33" s="151">
        <f t="shared" si="2"/>
        <v>42.6</v>
      </c>
      <c r="T33" s="218"/>
      <c r="W33" s="150">
        <f>O29+O30+O37+O19</f>
        <v>6756.4</v>
      </c>
    </row>
    <row r="34" spans="1:20" ht="24.75" customHeight="1">
      <c r="A34" s="253"/>
      <c r="B34" s="218"/>
      <c r="C34" s="218"/>
      <c r="D34" s="104" t="s">
        <v>338</v>
      </c>
      <c r="E34" s="104" t="s">
        <v>339</v>
      </c>
      <c r="F34" s="104" t="s">
        <v>349</v>
      </c>
      <c r="G34" s="14">
        <v>110</v>
      </c>
      <c r="H34" s="152">
        <v>41.5</v>
      </c>
      <c r="I34" s="152">
        <v>4.4</v>
      </c>
      <c r="J34" s="152"/>
      <c r="K34" s="152"/>
      <c r="L34" s="152"/>
      <c r="M34" s="152"/>
      <c r="N34" s="152"/>
      <c r="O34" s="152"/>
      <c r="P34" s="151">
        <f>O34</f>
        <v>0</v>
      </c>
      <c r="Q34" s="151">
        <f t="shared" si="0"/>
        <v>0</v>
      </c>
      <c r="R34" s="151">
        <f t="shared" si="1"/>
        <v>0</v>
      </c>
      <c r="S34" s="151">
        <f t="shared" si="2"/>
        <v>45.9</v>
      </c>
      <c r="T34" s="218"/>
    </row>
    <row r="35" spans="1:20" ht="24.75" customHeight="1">
      <c r="A35" s="253"/>
      <c r="B35" s="218"/>
      <c r="C35" s="218"/>
      <c r="D35" s="104" t="s">
        <v>338</v>
      </c>
      <c r="E35" s="104" t="s">
        <v>339</v>
      </c>
      <c r="F35" s="104" t="s">
        <v>372</v>
      </c>
      <c r="G35" s="14">
        <v>110</v>
      </c>
      <c r="H35" s="152">
        <v>0.6</v>
      </c>
      <c r="I35" s="152"/>
      <c r="J35" s="152"/>
      <c r="K35" s="152"/>
      <c r="L35" s="152"/>
      <c r="M35" s="152">
        <v>52.2</v>
      </c>
      <c r="N35" s="152"/>
      <c r="O35" s="152"/>
      <c r="P35" s="151">
        <f>O35</f>
        <v>0</v>
      </c>
      <c r="Q35" s="151">
        <f t="shared" si="0"/>
        <v>0</v>
      </c>
      <c r="R35" s="151">
        <f t="shared" si="1"/>
        <v>0</v>
      </c>
      <c r="S35" s="151">
        <f t="shared" si="2"/>
        <v>52.8</v>
      </c>
      <c r="T35" s="218"/>
    </row>
    <row r="36" spans="1:20" ht="37.5" customHeight="1">
      <c r="A36" s="253"/>
      <c r="B36" s="218"/>
      <c r="C36" s="218"/>
      <c r="D36" s="104" t="s">
        <v>338</v>
      </c>
      <c r="E36" s="104" t="s">
        <v>339</v>
      </c>
      <c r="F36" s="104" t="s">
        <v>377</v>
      </c>
      <c r="G36" s="14">
        <v>110</v>
      </c>
      <c r="H36" s="152"/>
      <c r="I36" s="152"/>
      <c r="J36" s="152"/>
      <c r="K36" s="152"/>
      <c r="L36" s="152"/>
      <c r="M36" s="152">
        <v>1.3</v>
      </c>
      <c r="N36" s="152">
        <v>12.5</v>
      </c>
      <c r="O36" s="152">
        <v>0</v>
      </c>
      <c r="P36" s="151">
        <v>0</v>
      </c>
      <c r="Q36" s="151">
        <f t="shared" si="0"/>
        <v>0</v>
      </c>
      <c r="R36" s="151">
        <f t="shared" si="1"/>
        <v>0</v>
      </c>
      <c r="S36" s="151">
        <f t="shared" si="2"/>
        <v>13.8</v>
      </c>
      <c r="T36" s="218"/>
    </row>
    <row r="37" spans="1:20" ht="24" customHeight="1">
      <c r="A37" s="253"/>
      <c r="B37" s="218"/>
      <c r="C37" s="218"/>
      <c r="D37" s="104" t="s">
        <v>338</v>
      </c>
      <c r="E37" s="104" t="s">
        <v>339</v>
      </c>
      <c r="F37" s="104" t="s">
        <v>356</v>
      </c>
      <c r="G37" s="14">
        <v>350</v>
      </c>
      <c r="H37" s="152"/>
      <c r="I37" s="152"/>
      <c r="J37" s="152">
        <v>178.1</v>
      </c>
      <c r="K37" s="152">
        <v>228.1</v>
      </c>
      <c r="L37" s="152">
        <v>209.8</v>
      </c>
      <c r="M37" s="152">
        <v>280</v>
      </c>
      <c r="N37" s="152">
        <v>260</v>
      </c>
      <c r="O37" s="152">
        <v>280</v>
      </c>
      <c r="P37" s="152">
        <v>280</v>
      </c>
      <c r="Q37" s="151">
        <f t="shared" si="0"/>
        <v>280</v>
      </c>
      <c r="R37" s="151">
        <f t="shared" si="1"/>
        <v>280</v>
      </c>
      <c r="S37" s="151">
        <f t="shared" si="2"/>
        <v>2276</v>
      </c>
      <c r="T37" s="218"/>
    </row>
    <row r="38" spans="1:20" ht="24.75" customHeight="1">
      <c r="A38" s="253"/>
      <c r="B38" s="218"/>
      <c r="C38" s="218"/>
      <c r="D38" s="104" t="s">
        <v>338</v>
      </c>
      <c r="E38" s="104" t="s">
        <v>339</v>
      </c>
      <c r="F38" s="104" t="s">
        <v>356</v>
      </c>
      <c r="G38" s="14">
        <v>360</v>
      </c>
      <c r="H38" s="152"/>
      <c r="I38" s="152"/>
      <c r="J38" s="152">
        <v>102</v>
      </c>
      <c r="K38" s="152">
        <v>70</v>
      </c>
      <c r="L38" s="152">
        <v>100</v>
      </c>
      <c r="M38" s="152"/>
      <c r="N38" s="152"/>
      <c r="O38" s="152"/>
      <c r="P38" s="151">
        <f>O38</f>
        <v>0</v>
      </c>
      <c r="Q38" s="151">
        <f t="shared" si="0"/>
        <v>0</v>
      </c>
      <c r="R38" s="151">
        <f t="shared" si="1"/>
        <v>0</v>
      </c>
      <c r="S38" s="151">
        <f t="shared" si="2"/>
        <v>272</v>
      </c>
      <c r="T38" s="218"/>
    </row>
    <row r="39" spans="1:20" ht="24.75" customHeight="1">
      <c r="A39" s="253"/>
      <c r="B39" s="218"/>
      <c r="C39" s="218"/>
      <c r="D39" s="104" t="s">
        <v>338</v>
      </c>
      <c r="E39" s="104" t="s">
        <v>339</v>
      </c>
      <c r="F39" s="104" t="s">
        <v>356</v>
      </c>
      <c r="G39" s="14">
        <v>850</v>
      </c>
      <c r="H39" s="152"/>
      <c r="I39" s="152"/>
      <c r="J39" s="152"/>
      <c r="K39" s="152">
        <v>10.1</v>
      </c>
      <c r="L39" s="152"/>
      <c r="M39" s="152">
        <v>0.1</v>
      </c>
      <c r="N39" s="152"/>
      <c r="O39" s="152">
        <v>8</v>
      </c>
      <c r="P39" s="152">
        <v>37</v>
      </c>
      <c r="Q39" s="152">
        <v>37</v>
      </c>
      <c r="R39" s="151">
        <f t="shared" si="1"/>
        <v>37</v>
      </c>
      <c r="S39" s="151">
        <f t="shared" si="2"/>
        <v>129.2</v>
      </c>
      <c r="T39" s="218"/>
    </row>
    <row r="40" spans="1:20" ht="42" customHeight="1">
      <c r="A40" s="253"/>
      <c r="B40" s="218"/>
      <c r="C40" s="218"/>
      <c r="D40" s="104" t="s">
        <v>338</v>
      </c>
      <c r="E40" s="104" t="s">
        <v>339</v>
      </c>
      <c r="F40" s="104" t="s">
        <v>365</v>
      </c>
      <c r="G40" s="14">
        <v>110</v>
      </c>
      <c r="H40" s="152"/>
      <c r="I40" s="152"/>
      <c r="J40" s="152"/>
      <c r="K40" s="152"/>
      <c r="L40" s="152">
        <v>164.2</v>
      </c>
      <c r="M40" s="152"/>
      <c r="N40" s="152"/>
      <c r="O40" s="152"/>
      <c r="P40" s="151">
        <f>O40</f>
        <v>0</v>
      </c>
      <c r="Q40" s="151">
        <f t="shared" si="0"/>
        <v>0</v>
      </c>
      <c r="R40" s="151">
        <f t="shared" si="1"/>
        <v>0</v>
      </c>
      <c r="S40" s="151">
        <f t="shared" si="2"/>
        <v>164.2</v>
      </c>
      <c r="T40" s="218"/>
    </row>
    <row r="41" spans="1:20" ht="24.75" customHeight="1">
      <c r="A41" s="253"/>
      <c r="B41" s="218"/>
      <c r="C41" s="218"/>
      <c r="D41" s="104" t="s">
        <v>338</v>
      </c>
      <c r="E41" s="104" t="s">
        <v>339</v>
      </c>
      <c r="F41" s="104" t="s">
        <v>360</v>
      </c>
      <c r="G41" s="14">
        <v>110</v>
      </c>
      <c r="H41" s="152">
        <v>0</v>
      </c>
      <c r="I41" s="152">
        <v>0</v>
      </c>
      <c r="J41" s="152">
        <v>0</v>
      </c>
      <c r="K41" s="152">
        <v>210.1</v>
      </c>
      <c r="L41" s="152"/>
      <c r="M41" s="152">
        <v>0</v>
      </c>
      <c r="N41" s="152">
        <v>0</v>
      </c>
      <c r="O41" s="152">
        <v>0</v>
      </c>
      <c r="P41" s="151">
        <f>O41</f>
        <v>0</v>
      </c>
      <c r="Q41" s="151">
        <f t="shared" si="0"/>
        <v>0</v>
      </c>
      <c r="R41" s="151">
        <f t="shared" si="1"/>
        <v>0</v>
      </c>
      <c r="S41" s="151">
        <f t="shared" si="2"/>
        <v>210.1</v>
      </c>
      <c r="T41" s="218"/>
    </row>
    <row r="42" spans="1:20" ht="48" customHeight="1">
      <c r="A42" s="257" t="s">
        <v>369</v>
      </c>
      <c r="B42" s="191" t="s">
        <v>370</v>
      </c>
      <c r="C42" s="191" t="s">
        <v>371</v>
      </c>
      <c r="D42" s="104" t="s">
        <v>338</v>
      </c>
      <c r="E42" s="104" t="s">
        <v>339</v>
      </c>
      <c r="F42" s="104" t="s">
        <v>356</v>
      </c>
      <c r="G42" s="14">
        <v>110</v>
      </c>
      <c r="H42" s="152"/>
      <c r="I42" s="152"/>
      <c r="J42" s="152"/>
      <c r="K42" s="152"/>
      <c r="L42" s="152"/>
      <c r="M42" s="152">
        <v>2933.4</v>
      </c>
      <c r="N42" s="152">
        <v>7572.5</v>
      </c>
      <c r="O42" s="152">
        <v>11389.5</v>
      </c>
      <c r="P42" s="151">
        <v>12729.4</v>
      </c>
      <c r="Q42" s="151">
        <v>11674.8</v>
      </c>
      <c r="R42" s="151">
        <f t="shared" si="1"/>
        <v>11674.8</v>
      </c>
      <c r="S42" s="151">
        <f t="shared" si="2"/>
        <v>57974.4</v>
      </c>
      <c r="T42" s="218"/>
    </row>
    <row r="43" spans="1:20" ht="48" customHeight="1">
      <c r="A43" s="258"/>
      <c r="B43" s="228"/>
      <c r="C43" s="228"/>
      <c r="D43" s="104" t="s">
        <v>338</v>
      </c>
      <c r="E43" s="104" t="s">
        <v>339</v>
      </c>
      <c r="F43" s="104" t="s">
        <v>377</v>
      </c>
      <c r="G43" s="14">
        <v>110</v>
      </c>
      <c r="H43" s="152"/>
      <c r="I43" s="152"/>
      <c r="J43" s="152"/>
      <c r="K43" s="152"/>
      <c r="L43" s="152"/>
      <c r="M43" s="152">
        <v>24</v>
      </c>
      <c r="N43" s="152">
        <v>217.3</v>
      </c>
      <c r="O43" s="152"/>
      <c r="P43" s="151"/>
      <c r="Q43" s="151">
        <f t="shared" si="0"/>
        <v>0</v>
      </c>
      <c r="R43" s="151">
        <f t="shared" si="1"/>
        <v>0</v>
      </c>
      <c r="S43" s="151">
        <f t="shared" si="2"/>
        <v>241.3</v>
      </c>
      <c r="T43" s="218"/>
    </row>
    <row r="44" spans="1:20" ht="48" customHeight="1">
      <c r="A44" s="258"/>
      <c r="B44" s="228"/>
      <c r="C44" s="228"/>
      <c r="D44" s="104" t="s">
        <v>338</v>
      </c>
      <c r="E44" s="104" t="s">
        <v>339</v>
      </c>
      <c r="F44" s="104" t="s">
        <v>381</v>
      </c>
      <c r="G44" s="14">
        <v>110</v>
      </c>
      <c r="H44" s="152"/>
      <c r="I44" s="152"/>
      <c r="J44" s="152"/>
      <c r="K44" s="152"/>
      <c r="L44" s="152"/>
      <c r="M44" s="152"/>
      <c r="N44" s="152">
        <v>62.2</v>
      </c>
      <c r="O44" s="152"/>
      <c r="P44" s="151"/>
      <c r="Q44" s="151"/>
      <c r="R44" s="151">
        <f t="shared" si="1"/>
        <v>0</v>
      </c>
      <c r="S44" s="151">
        <f t="shared" si="2"/>
        <v>62.2</v>
      </c>
      <c r="T44" s="218"/>
    </row>
    <row r="45" spans="1:20" ht="48" customHeight="1">
      <c r="A45" s="258"/>
      <c r="B45" s="228"/>
      <c r="C45" s="228"/>
      <c r="D45" s="104" t="s">
        <v>338</v>
      </c>
      <c r="E45" s="104" t="s">
        <v>339</v>
      </c>
      <c r="F45" s="104" t="s">
        <v>373</v>
      </c>
      <c r="G45" s="14">
        <v>110</v>
      </c>
      <c r="H45" s="152"/>
      <c r="I45" s="152"/>
      <c r="J45" s="152"/>
      <c r="K45" s="152"/>
      <c r="L45" s="152"/>
      <c r="M45" s="152">
        <v>172.3</v>
      </c>
      <c r="N45" s="152"/>
      <c r="O45" s="152"/>
      <c r="P45" s="151"/>
      <c r="Q45" s="151">
        <f t="shared" si="0"/>
        <v>0</v>
      </c>
      <c r="R45" s="151">
        <f t="shared" si="1"/>
        <v>0</v>
      </c>
      <c r="S45" s="151">
        <f t="shared" si="2"/>
        <v>172.3</v>
      </c>
      <c r="T45" s="218"/>
    </row>
    <row r="46" spans="1:20" ht="48" customHeight="1">
      <c r="A46" s="258"/>
      <c r="B46" s="228"/>
      <c r="C46" s="228"/>
      <c r="D46" s="104" t="s">
        <v>338</v>
      </c>
      <c r="E46" s="104" t="s">
        <v>339</v>
      </c>
      <c r="F46" s="104" t="s">
        <v>378</v>
      </c>
      <c r="G46" s="14">
        <v>110</v>
      </c>
      <c r="H46" s="152"/>
      <c r="I46" s="152"/>
      <c r="J46" s="152"/>
      <c r="K46" s="152"/>
      <c r="L46" s="152"/>
      <c r="M46" s="152"/>
      <c r="N46" s="152">
        <v>202.8</v>
      </c>
      <c r="O46" s="152"/>
      <c r="P46" s="151"/>
      <c r="Q46" s="151">
        <f t="shared" si="0"/>
        <v>0</v>
      </c>
      <c r="R46" s="151">
        <f t="shared" si="1"/>
        <v>0</v>
      </c>
      <c r="S46" s="151">
        <f t="shared" si="2"/>
        <v>202.8</v>
      </c>
      <c r="T46" s="218"/>
    </row>
    <row r="47" spans="1:20" ht="48" customHeight="1">
      <c r="A47" s="258"/>
      <c r="B47" s="228"/>
      <c r="C47" s="228"/>
      <c r="D47" s="104" t="s">
        <v>338</v>
      </c>
      <c r="E47" s="104" t="s">
        <v>339</v>
      </c>
      <c r="F47" s="104" t="s">
        <v>372</v>
      </c>
      <c r="G47" s="14">
        <v>110</v>
      </c>
      <c r="H47" s="152"/>
      <c r="I47" s="152"/>
      <c r="J47" s="152"/>
      <c r="K47" s="152"/>
      <c r="L47" s="152"/>
      <c r="M47" s="152">
        <v>51.5</v>
      </c>
      <c r="N47" s="152"/>
      <c r="O47" s="152"/>
      <c r="P47" s="151"/>
      <c r="Q47" s="151">
        <f t="shared" si="0"/>
        <v>0</v>
      </c>
      <c r="R47" s="151">
        <f t="shared" si="1"/>
        <v>0</v>
      </c>
      <c r="S47" s="151">
        <f t="shared" si="2"/>
        <v>51.5</v>
      </c>
      <c r="T47" s="218"/>
    </row>
    <row r="48" spans="1:20" ht="24.75" customHeight="1">
      <c r="A48" s="258"/>
      <c r="B48" s="228"/>
      <c r="C48" s="228"/>
      <c r="D48" s="104" t="s">
        <v>338</v>
      </c>
      <c r="E48" s="104" t="s">
        <v>339</v>
      </c>
      <c r="F48" s="104" t="s">
        <v>356</v>
      </c>
      <c r="G48" s="14">
        <v>240</v>
      </c>
      <c r="H48" s="152"/>
      <c r="I48" s="152"/>
      <c r="J48" s="152"/>
      <c r="K48" s="152"/>
      <c r="L48" s="152"/>
      <c r="M48" s="152">
        <v>2454.6</v>
      </c>
      <c r="N48" s="152">
        <v>3780.8</v>
      </c>
      <c r="O48" s="152">
        <v>5328</v>
      </c>
      <c r="P48" s="151">
        <v>5299.6</v>
      </c>
      <c r="Q48" s="151">
        <f t="shared" si="0"/>
        <v>5299.6</v>
      </c>
      <c r="R48" s="151">
        <f t="shared" si="1"/>
        <v>5299.6</v>
      </c>
      <c r="S48" s="151">
        <f t="shared" si="2"/>
        <v>27462.2</v>
      </c>
      <c r="T48" s="218"/>
    </row>
    <row r="49" spans="1:20" ht="24.75" customHeight="1">
      <c r="A49" s="258"/>
      <c r="B49" s="228"/>
      <c r="C49" s="228"/>
      <c r="D49" s="104" t="s">
        <v>338</v>
      </c>
      <c r="E49" s="104" t="s">
        <v>339</v>
      </c>
      <c r="F49" s="104" t="s">
        <v>356</v>
      </c>
      <c r="G49" s="14">
        <v>320</v>
      </c>
      <c r="H49" s="152"/>
      <c r="I49" s="152"/>
      <c r="J49" s="152"/>
      <c r="K49" s="152"/>
      <c r="L49" s="152"/>
      <c r="M49" s="152">
        <v>310.1</v>
      </c>
      <c r="N49" s="152"/>
      <c r="O49" s="152"/>
      <c r="P49" s="151">
        <f>O49</f>
        <v>0</v>
      </c>
      <c r="Q49" s="151">
        <f t="shared" si="0"/>
        <v>0</v>
      </c>
      <c r="R49" s="151">
        <f t="shared" si="1"/>
        <v>0</v>
      </c>
      <c r="S49" s="151">
        <f t="shared" si="2"/>
        <v>310.1</v>
      </c>
      <c r="T49" s="218"/>
    </row>
    <row r="50" spans="1:20" ht="24.75" customHeight="1">
      <c r="A50" s="258"/>
      <c r="B50" s="228"/>
      <c r="C50" s="228"/>
      <c r="D50" s="104" t="s">
        <v>338</v>
      </c>
      <c r="E50" s="104" t="s">
        <v>339</v>
      </c>
      <c r="F50" s="104" t="s">
        <v>356</v>
      </c>
      <c r="G50" s="14">
        <v>800</v>
      </c>
      <c r="H50" s="152"/>
      <c r="I50" s="152"/>
      <c r="J50" s="152"/>
      <c r="K50" s="152"/>
      <c r="L50" s="152"/>
      <c r="M50" s="152">
        <v>29.3</v>
      </c>
      <c r="N50" s="152">
        <f>21+8.3</f>
        <v>29.3</v>
      </c>
      <c r="O50" s="152"/>
      <c r="P50" s="151"/>
      <c r="Q50" s="151"/>
      <c r="R50" s="151">
        <f t="shared" si="1"/>
        <v>0</v>
      </c>
      <c r="S50" s="151">
        <f t="shared" si="2"/>
        <v>58.6</v>
      </c>
      <c r="T50" s="218"/>
    </row>
    <row r="51" spans="1:20" ht="24.75" customHeight="1">
      <c r="A51" s="259"/>
      <c r="B51" s="192"/>
      <c r="C51" s="192"/>
      <c r="D51" s="104" t="s">
        <v>338</v>
      </c>
      <c r="E51" s="104" t="s">
        <v>339</v>
      </c>
      <c r="F51" s="104" t="s">
        <v>357</v>
      </c>
      <c r="G51" s="14">
        <v>110</v>
      </c>
      <c r="H51" s="152"/>
      <c r="I51" s="152"/>
      <c r="J51" s="152"/>
      <c r="K51" s="152"/>
      <c r="L51" s="152"/>
      <c r="M51" s="152">
        <v>1700.2</v>
      </c>
      <c r="N51" s="152">
        <f>1887.7+576.2</f>
        <v>2463.9</v>
      </c>
      <c r="O51" s="152"/>
      <c r="P51" s="151"/>
      <c r="Q51" s="151">
        <f t="shared" si="0"/>
        <v>0</v>
      </c>
      <c r="R51" s="151">
        <f t="shared" si="1"/>
        <v>0</v>
      </c>
      <c r="S51" s="151">
        <f t="shared" si="2"/>
        <v>4164.1</v>
      </c>
      <c r="T51" s="218"/>
    </row>
    <row r="52" spans="1:20" ht="24.75" customHeight="1">
      <c r="A52" s="251" t="s">
        <v>7</v>
      </c>
      <c r="B52" s="251"/>
      <c r="C52" s="11"/>
      <c r="D52" s="104"/>
      <c r="E52" s="104"/>
      <c r="F52" s="12"/>
      <c r="G52" s="104"/>
      <c r="H52" s="152">
        <f>SUM(H7:H41)</f>
        <v>19536.7</v>
      </c>
      <c r="I52" s="152">
        <f>SUM(I7:I41)</f>
        <v>21029.5</v>
      </c>
      <c r="J52" s="152">
        <f>SUM(J7:J41)</f>
        <v>21804.8</v>
      </c>
      <c r="K52" s="152">
        <f>SUM(K7:K41)</f>
        <v>23513.4</v>
      </c>
      <c r="L52" s="152">
        <f>SUM(L7:L41)</f>
        <v>24124.2</v>
      </c>
      <c r="M52" s="152">
        <f>SUM(M7:M51)</f>
        <v>32474.7</v>
      </c>
      <c r="N52" s="152">
        <f>SUM(N7:N51)</f>
        <v>42023.5</v>
      </c>
      <c r="O52" s="152">
        <f>SUM(O7:O51)</f>
        <v>48659.7</v>
      </c>
      <c r="P52" s="152">
        <f>SUM(P7:P51)</f>
        <v>54518.4</v>
      </c>
      <c r="Q52" s="152">
        <f>SUM(Q7:Q51)</f>
        <v>50750.1</v>
      </c>
      <c r="R52" s="152">
        <f>SUM(R7:R51)</f>
        <v>50750.1</v>
      </c>
      <c r="S52" s="151">
        <f t="shared" si="2"/>
        <v>389185.1</v>
      </c>
      <c r="T52" s="218"/>
    </row>
    <row r="53" spans="1:20" ht="34.5" customHeight="1">
      <c r="A53" s="240" t="s">
        <v>330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</row>
    <row r="54" spans="1:20" ht="24.75" customHeight="1">
      <c r="A54" s="253" t="s">
        <v>345</v>
      </c>
      <c r="B54" s="260" t="s">
        <v>331</v>
      </c>
      <c r="C54" s="218" t="s">
        <v>336</v>
      </c>
      <c r="D54" s="245" t="s">
        <v>338</v>
      </c>
      <c r="E54" s="241" t="s">
        <v>339</v>
      </c>
      <c r="F54" s="104" t="s">
        <v>355</v>
      </c>
      <c r="G54" s="11">
        <v>120</v>
      </c>
      <c r="H54" s="152">
        <v>817.5</v>
      </c>
      <c r="I54" s="152">
        <v>841.6</v>
      </c>
      <c r="J54" s="152">
        <v>858.7</v>
      </c>
      <c r="K54" s="152">
        <v>858.7</v>
      </c>
      <c r="L54" s="152">
        <v>1430.7</v>
      </c>
      <c r="M54" s="152">
        <v>1626.7</v>
      </c>
      <c r="N54" s="152">
        <v>1904.9</v>
      </c>
      <c r="O54" s="152">
        <v>2072.4</v>
      </c>
      <c r="P54" s="152">
        <v>2072.4</v>
      </c>
      <c r="Q54" s="152">
        <f>P54</f>
        <v>2072.4</v>
      </c>
      <c r="R54" s="152">
        <f>Q54</f>
        <v>2072.4</v>
      </c>
      <c r="S54" s="152">
        <f>SUM(H54:R54)</f>
        <v>16628.4</v>
      </c>
      <c r="T54" s="218" t="s">
        <v>384</v>
      </c>
    </row>
    <row r="55" spans="1:20" ht="24.75" customHeight="1">
      <c r="A55" s="253"/>
      <c r="B55" s="260"/>
      <c r="C55" s="218"/>
      <c r="D55" s="245"/>
      <c r="E55" s="241"/>
      <c r="F55" s="104" t="s">
        <v>355</v>
      </c>
      <c r="G55" s="11">
        <v>850</v>
      </c>
      <c r="H55" s="152"/>
      <c r="I55" s="152"/>
      <c r="J55" s="152">
        <v>0.3</v>
      </c>
      <c r="K55" s="152"/>
      <c r="L55" s="152">
        <v>0.6</v>
      </c>
      <c r="M55" s="152">
        <v>0.6</v>
      </c>
      <c r="N55" s="152">
        <v>0.6</v>
      </c>
      <c r="O55" s="152">
        <v>0</v>
      </c>
      <c r="P55" s="152">
        <v>0</v>
      </c>
      <c r="Q55" s="152">
        <f>P55</f>
        <v>0</v>
      </c>
      <c r="R55" s="152">
        <f aca="true" t="shared" si="4" ref="R55:R63">Q55</f>
        <v>0</v>
      </c>
      <c r="S55" s="152">
        <f aca="true" t="shared" si="5" ref="S55:S63">SUM(H55:R55)</f>
        <v>2.1</v>
      </c>
      <c r="T55" s="218"/>
    </row>
    <row r="56" spans="1:20" ht="24.75" customHeight="1">
      <c r="A56" s="253"/>
      <c r="B56" s="260"/>
      <c r="C56" s="218"/>
      <c r="D56" s="245"/>
      <c r="E56" s="241"/>
      <c r="F56" s="104" t="s">
        <v>355</v>
      </c>
      <c r="G56" s="14">
        <v>244</v>
      </c>
      <c r="H56" s="152">
        <v>248</v>
      </c>
      <c r="I56" s="152">
        <v>247.9</v>
      </c>
      <c r="J56" s="152">
        <v>247.6</v>
      </c>
      <c r="K56" s="152">
        <v>247.9</v>
      </c>
      <c r="L56" s="152">
        <v>383.9</v>
      </c>
      <c r="M56" s="152">
        <v>399</v>
      </c>
      <c r="N56" s="152">
        <v>399</v>
      </c>
      <c r="O56" s="152">
        <v>432.2</v>
      </c>
      <c r="P56" s="152">
        <v>449</v>
      </c>
      <c r="Q56" s="152">
        <f>P56</f>
        <v>449</v>
      </c>
      <c r="R56" s="152">
        <f t="shared" si="4"/>
        <v>449</v>
      </c>
      <c r="S56" s="152">
        <f t="shared" si="5"/>
        <v>3952.5</v>
      </c>
      <c r="T56" s="218"/>
    </row>
    <row r="57" spans="1:20" ht="24.75" customHeight="1">
      <c r="A57" s="253" t="s">
        <v>346</v>
      </c>
      <c r="B57" s="260" t="s">
        <v>332</v>
      </c>
      <c r="C57" s="218" t="s">
        <v>337</v>
      </c>
      <c r="D57" s="104" t="s">
        <v>342</v>
      </c>
      <c r="E57" s="104" t="s">
        <v>343</v>
      </c>
      <c r="F57" s="104" t="s">
        <v>354</v>
      </c>
      <c r="G57" s="104" t="s">
        <v>348</v>
      </c>
      <c r="H57" s="152">
        <v>2129.2</v>
      </c>
      <c r="I57" s="152">
        <v>3247.3</v>
      </c>
      <c r="J57" s="152">
        <v>9009.9</v>
      </c>
      <c r="K57" s="152">
        <v>0</v>
      </c>
      <c r="L57" s="152"/>
      <c r="M57" s="152"/>
      <c r="N57" s="152"/>
      <c r="O57" s="152"/>
      <c r="P57" s="152">
        <f>O57</f>
        <v>0</v>
      </c>
      <c r="Q57" s="152">
        <f>P57</f>
        <v>0</v>
      </c>
      <c r="R57" s="152">
        <f t="shared" si="4"/>
        <v>0</v>
      </c>
      <c r="S57" s="152">
        <f t="shared" si="5"/>
        <v>14386.4</v>
      </c>
      <c r="T57" s="218" t="s">
        <v>361</v>
      </c>
    </row>
    <row r="58" spans="1:20" ht="24.75" customHeight="1">
      <c r="A58" s="253"/>
      <c r="B58" s="260"/>
      <c r="C58" s="218"/>
      <c r="D58" s="104" t="s">
        <v>342</v>
      </c>
      <c r="E58" s="104" t="s">
        <v>343</v>
      </c>
      <c r="F58" s="104" t="s">
        <v>383</v>
      </c>
      <c r="G58" s="104" t="s">
        <v>348</v>
      </c>
      <c r="H58" s="152">
        <v>5394</v>
      </c>
      <c r="I58" s="152">
        <v>4190.7</v>
      </c>
      <c r="J58" s="152"/>
      <c r="K58" s="152"/>
      <c r="L58" s="152"/>
      <c r="M58" s="152"/>
      <c r="N58" s="152"/>
      <c r="O58" s="152">
        <v>5577.5</v>
      </c>
      <c r="P58" s="152">
        <v>24014.3</v>
      </c>
      <c r="Q58" s="152">
        <v>18010.7</v>
      </c>
      <c r="R58" s="152">
        <v>12007.2</v>
      </c>
      <c r="S58" s="152">
        <f t="shared" si="5"/>
        <v>69194.4</v>
      </c>
      <c r="T58" s="218"/>
    </row>
    <row r="59" spans="1:20" ht="40.5" customHeight="1">
      <c r="A59" s="253"/>
      <c r="B59" s="260"/>
      <c r="C59" s="218"/>
      <c r="D59" s="104" t="s">
        <v>342</v>
      </c>
      <c r="E59" s="104" t="s">
        <v>343</v>
      </c>
      <c r="F59" s="104" t="s">
        <v>374</v>
      </c>
      <c r="G59" s="104" t="s">
        <v>348</v>
      </c>
      <c r="H59" s="152"/>
      <c r="I59" s="152"/>
      <c r="J59" s="152">
        <v>473.9</v>
      </c>
      <c r="K59" s="152">
        <f>5610+2805+765</f>
        <v>9180</v>
      </c>
      <c r="L59" s="152">
        <v>10241.9</v>
      </c>
      <c r="M59" s="152">
        <v>9907.9</v>
      </c>
      <c r="N59" s="152">
        <v>15279.7</v>
      </c>
      <c r="O59" s="152">
        <f>3555.7-3473.3-82.4</f>
        <v>0</v>
      </c>
      <c r="P59" s="152">
        <v>0</v>
      </c>
      <c r="Q59" s="152">
        <v>0</v>
      </c>
      <c r="R59" s="152">
        <f t="shared" si="4"/>
        <v>0</v>
      </c>
      <c r="S59" s="152">
        <f t="shared" si="5"/>
        <v>45083.4</v>
      </c>
      <c r="T59" s="218"/>
    </row>
    <row r="60" spans="1:20" ht="34.5" customHeight="1">
      <c r="A60" s="252" t="s">
        <v>8</v>
      </c>
      <c r="B60" s="252"/>
      <c r="C60" s="143"/>
      <c r="D60" s="144"/>
      <c r="E60" s="144"/>
      <c r="F60" s="145"/>
      <c r="G60" s="144"/>
      <c r="H60" s="152">
        <f aca="true" t="shared" si="6" ref="H60:N60">SUM(H54:H59)</f>
        <v>8588.7</v>
      </c>
      <c r="I60" s="152">
        <f t="shared" si="6"/>
        <v>8527.5</v>
      </c>
      <c r="J60" s="152">
        <f t="shared" si="6"/>
        <v>10590.4</v>
      </c>
      <c r="K60" s="152">
        <f t="shared" si="6"/>
        <v>10286.6</v>
      </c>
      <c r="L60" s="152">
        <f>SUM(L54:L59)</f>
        <v>12057.1</v>
      </c>
      <c r="M60" s="152">
        <f t="shared" si="6"/>
        <v>11934.2</v>
      </c>
      <c r="N60" s="152">
        <f t="shared" si="6"/>
        <v>17584.2</v>
      </c>
      <c r="O60" s="152">
        <f>SUM(O54:O59)</f>
        <v>8082.1</v>
      </c>
      <c r="P60" s="152">
        <f>SUM(P54:P59)</f>
        <v>26535.7</v>
      </c>
      <c r="Q60" s="152">
        <f>SUM(Q54:Q59)</f>
        <v>20532.1</v>
      </c>
      <c r="R60" s="152">
        <f>R54+R56+R58</f>
        <v>14528.6</v>
      </c>
      <c r="S60" s="152">
        <f t="shared" si="5"/>
        <v>149247.2</v>
      </c>
      <c r="T60" s="146"/>
    </row>
    <row r="61" spans="1:20" s="85" customFormat="1" ht="34.5" customHeight="1">
      <c r="A61" s="250" t="s">
        <v>350</v>
      </c>
      <c r="B61" s="250"/>
      <c r="C61" s="143"/>
      <c r="D61" s="144"/>
      <c r="E61" s="143"/>
      <c r="F61" s="143"/>
      <c r="G61" s="143"/>
      <c r="H61" s="152">
        <f aca="true" t="shared" si="7" ref="H61:M61">H52+H60</f>
        <v>28125.4</v>
      </c>
      <c r="I61" s="152">
        <f t="shared" si="7"/>
        <v>29557</v>
      </c>
      <c r="J61" s="152">
        <f t="shared" si="7"/>
        <v>32395.2</v>
      </c>
      <c r="K61" s="152">
        <f t="shared" si="7"/>
        <v>33800</v>
      </c>
      <c r="L61" s="152">
        <f t="shared" si="7"/>
        <v>36181.3</v>
      </c>
      <c r="M61" s="152">
        <f t="shared" si="7"/>
        <v>44408.9</v>
      </c>
      <c r="N61" s="152">
        <f>N52+N60</f>
        <v>59607.7</v>
      </c>
      <c r="O61" s="152">
        <f>O52+O60</f>
        <v>56741.8</v>
      </c>
      <c r="P61" s="152">
        <f>P52+P60</f>
        <v>81054.1</v>
      </c>
      <c r="Q61" s="152">
        <f>Q52+Q60</f>
        <v>71282.2</v>
      </c>
      <c r="R61" s="152">
        <f>R62+R63</f>
        <v>65278.7</v>
      </c>
      <c r="S61" s="152">
        <f t="shared" si="5"/>
        <v>538432.3</v>
      </c>
      <c r="T61" s="147"/>
    </row>
    <row r="62" spans="1:20" s="85" customFormat="1" ht="34.5" customHeight="1">
      <c r="A62" s="250" t="s">
        <v>12</v>
      </c>
      <c r="B62" s="250"/>
      <c r="C62" s="143"/>
      <c r="D62" s="144"/>
      <c r="E62" s="143"/>
      <c r="F62" s="143"/>
      <c r="G62" s="143"/>
      <c r="H62" s="152">
        <f>H60</f>
        <v>8588.7</v>
      </c>
      <c r="I62" s="152">
        <f>I60</f>
        <v>8527.5</v>
      </c>
      <c r="J62" s="152">
        <f>J60</f>
        <v>10590.4</v>
      </c>
      <c r="K62" s="152">
        <f>K60</f>
        <v>10286.6</v>
      </c>
      <c r="L62" s="152">
        <f>L60+L40+L18+L17+L20+L16</f>
        <v>12950.5</v>
      </c>
      <c r="M62" s="152">
        <f>M15+M17+M18+M23+M26+M35+M36+M43+M45+M47+M60</f>
        <v>12440.3</v>
      </c>
      <c r="N62" s="152">
        <f>N10+N11+N13+N23+N24+N25+N32+N33+N36+N44++N43+N46+N60+N12</f>
        <v>19788.7</v>
      </c>
      <c r="O62" s="152">
        <f>O15+O17+O18+O23+O26+O35+O36+O43+O45+O47+O60</f>
        <v>8082.1</v>
      </c>
      <c r="P62" s="152">
        <f>P15+P17+P18+P23+P26+P35+P36+P43+P45+P47+P60</f>
        <v>26535.7</v>
      </c>
      <c r="Q62" s="152">
        <f>Q15+Q17+Q18+Q23+Q26+Q35+Q36+Q43+Q45+Q47+Q60</f>
        <v>20532.1</v>
      </c>
      <c r="R62" s="152">
        <f>R15+R17+R18+R23+R26+R35+R36+R43+R45+R47+R60</f>
        <v>14528.6</v>
      </c>
      <c r="S62" s="152">
        <f t="shared" si="5"/>
        <v>152851.2</v>
      </c>
      <c r="T62" s="147"/>
    </row>
    <row r="63" spans="1:20" s="85" customFormat="1" ht="34.5" customHeight="1">
      <c r="A63" s="250" t="s">
        <v>351</v>
      </c>
      <c r="B63" s="250"/>
      <c r="C63" s="143"/>
      <c r="D63" s="144"/>
      <c r="E63" s="143"/>
      <c r="F63" s="143"/>
      <c r="G63" s="143"/>
      <c r="H63" s="152">
        <f>H52</f>
        <v>19536.7</v>
      </c>
      <c r="I63" s="152">
        <f>I52</f>
        <v>21029.5</v>
      </c>
      <c r="J63" s="152">
        <f>J52</f>
        <v>21804.8</v>
      </c>
      <c r="K63" s="152">
        <f>K52</f>
        <v>23513.4</v>
      </c>
      <c r="L63" s="152">
        <f>L7+L8+L19+L21+L22+L27+L28+L29+L30+L31+L37+L38+L9</f>
        <v>23230.8</v>
      </c>
      <c r="M63" s="152">
        <f>M61-M62</f>
        <v>31968.6</v>
      </c>
      <c r="N63" s="152">
        <f>N61-N62</f>
        <v>39819</v>
      </c>
      <c r="O63" s="152">
        <f>O61-O62</f>
        <v>48659.7</v>
      </c>
      <c r="P63" s="152">
        <f>P61-P62</f>
        <v>54518.4</v>
      </c>
      <c r="Q63" s="152">
        <f>Q61-Q62</f>
        <v>50750.1</v>
      </c>
      <c r="R63" s="152">
        <f t="shared" si="4"/>
        <v>50750.1</v>
      </c>
      <c r="S63" s="152">
        <f t="shared" si="5"/>
        <v>385581.1</v>
      </c>
      <c r="T63" s="147"/>
    </row>
    <row r="64" spans="1:20" s="135" customFormat="1" ht="56.25" customHeight="1">
      <c r="A64" s="249" t="s">
        <v>352</v>
      </c>
      <c r="B64" s="249"/>
      <c r="C64" s="249"/>
      <c r="D64" s="139"/>
      <c r="E64" s="139"/>
      <c r="F64" s="139"/>
      <c r="G64" s="139"/>
      <c r="H64" s="139"/>
      <c r="I64" s="140"/>
      <c r="J64" s="141"/>
      <c r="K64" s="148"/>
      <c r="L64" s="149"/>
      <c r="M64" s="149"/>
      <c r="N64" s="149"/>
      <c r="O64" s="149"/>
      <c r="P64" s="141"/>
      <c r="Q64" s="141"/>
      <c r="R64" s="141"/>
      <c r="S64" s="141"/>
      <c r="T64" s="142" t="s">
        <v>353</v>
      </c>
    </row>
    <row r="65" spans="1:12" ht="15.75">
      <c r="A65" s="16"/>
      <c r="B65" s="15"/>
      <c r="C65" s="17"/>
      <c r="D65" s="17"/>
      <c r="E65" s="17"/>
      <c r="F65" s="17"/>
      <c r="G65" s="17"/>
      <c r="H65" s="17"/>
      <c r="L65" s="150"/>
    </row>
    <row r="66" spans="1:8" ht="15.75">
      <c r="A66" s="16"/>
      <c r="B66" s="15"/>
      <c r="C66" s="17"/>
      <c r="D66" s="17"/>
      <c r="E66" s="17"/>
      <c r="F66" s="17"/>
      <c r="G66" s="17"/>
      <c r="H66" s="17"/>
    </row>
    <row r="67" spans="1:9" ht="15.75">
      <c r="A67" s="16"/>
      <c r="B67" s="15"/>
      <c r="C67" s="17"/>
      <c r="D67" s="17"/>
      <c r="E67" s="17"/>
      <c r="F67" s="17"/>
      <c r="G67" s="17"/>
      <c r="H67" s="17"/>
      <c r="I67" s="134"/>
    </row>
    <row r="68" spans="1:8" ht="15.75">
      <c r="A68" s="16"/>
      <c r="B68" s="15"/>
      <c r="C68" s="17"/>
      <c r="D68" s="17"/>
      <c r="E68" s="17"/>
      <c r="F68" s="17"/>
      <c r="G68" s="17"/>
      <c r="H68" s="17"/>
    </row>
    <row r="69" spans="1:8" ht="15.75">
      <c r="A69" s="16"/>
      <c r="B69" s="15"/>
      <c r="C69" s="17"/>
      <c r="D69" s="17"/>
      <c r="E69" s="17"/>
      <c r="F69" s="17"/>
      <c r="G69" s="17"/>
      <c r="H69" s="17"/>
    </row>
    <row r="70" spans="1:8" ht="15.75">
      <c r="A70" s="16"/>
      <c r="B70" s="15"/>
      <c r="C70" s="17"/>
      <c r="D70" s="17"/>
      <c r="E70" s="17"/>
      <c r="F70" s="17"/>
      <c r="G70" s="17"/>
      <c r="H70" s="17"/>
    </row>
    <row r="71" spans="1:8" ht="15.75">
      <c r="A71" s="16"/>
      <c r="B71" s="15"/>
      <c r="C71" s="17"/>
      <c r="D71" s="17"/>
      <c r="E71" s="17"/>
      <c r="F71" s="17"/>
      <c r="G71" s="17"/>
      <c r="H71" s="17"/>
    </row>
    <row r="72" spans="1:8" ht="15.75">
      <c r="A72" s="16"/>
      <c r="B72" s="15"/>
      <c r="C72" s="17"/>
      <c r="D72" s="17"/>
      <c r="E72" s="17"/>
      <c r="F72" s="17"/>
      <c r="G72" s="17"/>
      <c r="H72" s="17"/>
    </row>
    <row r="73" spans="1:8" ht="15.75">
      <c r="A73" s="16"/>
      <c r="B73" s="15"/>
      <c r="C73" s="17"/>
      <c r="D73" s="17"/>
      <c r="E73" s="17"/>
      <c r="F73" s="17"/>
      <c r="G73" s="17"/>
      <c r="H73" s="17"/>
    </row>
    <row r="74" spans="1:8" ht="15.75">
      <c r="A74" s="16"/>
      <c r="B74" s="15"/>
      <c r="C74" s="17"/>
      <c r="D74" s="17"/>
      <c r="E74" s="17"/>
      <c r="F74" s="17"/>
      <c r="G74" s="17"/>
      <c r="H74" s="17"/>
    </row>
    <row r="75" spans="1:8" ht="15.75">
      <c r="A75" s="16"/>
      <c r="B75" s="15"/>
      <c r="C75" s="17"/>
      <c r="D75" s="17"/>
      <c r="E75" s="17"/>
      <c r="F75" s="17"/>
      <c r="G75" s="17"/>
      <c r="H75" s="17"/>
    </row>
    <row r="76" spans="1:8" ht="15.75">
      <c r="A76" s="16"/>
      <c r="B76" s="15"/>
      <c r="C76" s="17"/>
      <c r="D76" s="17"/>
      <c r="E76" s="17"/>
      <c r="F76" s="17"/>
      <c r="G76" s="17"/>
      <c r="H76" s="17"/>
    </row>
    <row r="77" spans="1:8" ht="15.75">
      <c r="A77" s="16"/>
      <c r="B77" s="15"/>
      <c r="C77" s="17"/>
      <c r="D77" s="17"/>
      <c r="E77" s="17"/>
      <c r="F77" s="17"/>
      <c r="G77" s="17"/>
      <c r="H77" s="17"/>
    </row>
    <row r="78" spans="1:8" ht="15.75">
      <c r="A78" s="16"/>
      <c r="B78" s="15"/>
      <c r="C78" s="17"/>
      <c r="D78" s="17"/>
      <c r="E78" s="17"/>
      <c r="F78" s="17"/>
      <c r="G78" s="17"/>
      <c r="H78" s="17"/>
    </row>
    <row r="79" spans="1:8" ht="15.75">
      <c r="A79" s="16"/>
      <c r="B79" s="15"/>
      <c r="C79" s="17"/>
      <c r="D79" s="17"/>
      <c r="E79" s="17"/>
      <c r="F79" s="17"/>
      <c r="G79" s="17"/>
      <c r="H79" s="17"/>
    </row>
    <row r="80" spans="1:8" ht="15.75">
      <c r="A80" s="16"/>
      <c r="B80" s="15"/>
      <c r="C80" s="17"/>
      <c r="D80" s="17"/>
      <c r="E80" s="17"/>
      <c r="F80" s="17"/>
      <c r="G80" s="17"/>
      <c r="H80" s="17"/>
    </row>
    <row r="81" spans="1:8" ht="15.75">
      <c r="A81" s="16"/>
      <c r="B81" s="15"/>
      <c r="C81" s="17"/>
      <c r="D81" s="17"/>
      <c r="E81" s="17"/>
      <c r="F81" s="17"/>
      <c r="G81" s="17"/>
      <c r="H81" s="17"/>
    </row>
    <row r="82" spans="1:8" ht="15.75">
      <c r="A82" s="16"/>
      <c r="B82" s="15"/>
      <c r="C82" s="17"/>
      <c r="D82" s="17"/>
      <c r="E82" s="17"/>
      <c r="F82" s="17"/>
      <c r="G82" s="17"/>
      <c r="H82" s="17"/>
    </row>
    <row r="83" spans="1:8" ht="15.75">
      <c r="A83" s="16"/>
      <c r="B83" s="15"/>
      <c r="C83" s="17"/>
      <c r="D83" s="17"/>
      <c r="E83" s="17"/>
      <c r="F83" s="17"/>
      <c r="G83" s="17"/>
      <c r="H83" s="17"/>
    </row>
    <row r="84" spans="1:8" ht="15.75">
      <c r="A84" s="16"/>
      <c r="B84" s="15"/>
      <c r="C84" s="17"/>
      <c r="D84" s="17"/>
      <c r="E84" s="17"/>
      <c r="F84" s="17"/>
      <c r="G84" s="17"/>
      <c r="H84" s="17"/>
    </row>
    <row r="85" spans="1:8" ht="15.75">
      <c r="A85" s="16"/>
      <c r="B85" s="15"/>
      <c r="C85" s="17"/>
      <c r="D85" s="17"/>
      <c r="E85" s="17"/>
      <c r="F85" s="17"/>
      <c r="G85" s="17"/>
      <c r="H85" s="17"/>
    </row>
    <row r="86" spans="1:8" ht="15.75">
      <c r="A86" s="16"/>
      <c r="B86" s="15"/>
      <c r="C86" s="17"/>
      <c r="D86" s="17"/>
      <c r="E86" s="17"/>
      <c r="F86" s="17"/>
      <c r="G86" s="17"/>
      <c r="H86" s="17"/>
    </row>
    <row r="87" spans="1:8" ht="15.75">
      <c r="A87" s="16"/>
      <c r="B87" s="15"/>
      <c r="C87" s="17"/>
      <c r="D87" s="17"/>
      <c r="E87" s="17"/>
      <c r="F87" s="17"/>
      <c r="G87" s="17"/>
      <c r="H87" s="17"/>
    </row>
    <row r="88" spans="1:8" ht="15.75">
      <c r="A88" s="16"/>
      <c r="B88" s="15"/>
      <c r="C88" s="17"/>
      <c r="D88" s="17"/>
      <c r="E88" s="17"/>
      <c r="F88" s="17"/>
      <c r="G88" s="17"/>
      <c r="H88" s="17"/>
    </row>
    <row r="89" spans="1:8" ht="15.75">
      <c r="A89" s="16"/>
      <c r="B89" s="15"/>
      <c r="C89" s="17"/>
      <c r="D89" s="17"/>
      <c r="E89" s="17"/>
      <c r="F89" s="17"/>
      <c r="G89" s="17"/>
      <c r="H89" s="17"/>
    </row>
    <row r="90" spans="1:8" ht="15.75">
      <c r="A90" s="16"/>
      <c r="B90" s="15"/>
      <c r="C90" s="17"/>
      <c r="D90" s="17"/>
      <c r="E90" s="17"/>
      <c r="F90" s="17"/>
      <c r="G90" s="17"/>
      <c r="H90" s="17"/>
    </row>
    <row r="91" spans="1:8" ht="15.75">
      <c r="A91" s="16"/>
      <c r="B91" s="15"/>
      <c r="C91" s="17"/>
      <c r="D91" s="17"/>
      <c r="E91" s="17"/>
      <c r="F91" s="17"/>
      <c r="G91" s="17"/>
      <c r="H91" s="17"/>
    </row>
    <row r="92" spans="1:8" ht="15.75">
      <c r="A92" s="16"/>
      <c r="B92" s="15"/>
      <c r="C92" s="17"/>
      <c r="D92" s="17"/>
      <c r="E92" s="17"/>
      <c r="F92" s="17"/>
      <c r="G92" s="17"/>
      <c r="H92" s="17"/>
    </row>
    <row r="93" spans="1:8" ht="15.75">
      <c r="A93" s="16"/>
      <c r="B93" s="15"/>
      <c r="C93" s="17"/>
      <c r="D93" s="17"/>
      <c r="E93" s="17"/>
      <c r="F93" s="17"/>
      <c r="G93" s="17"/>
      <c r="H93" s="17"/>
    </row>
    <row r="94" spans="1:8" ht="15.75">
      <c r="A94" s="16"/>
      <c r="B94" s="15"/>
      <c r="C94" s="17"/>
      <c r="D94" s="17"/>
      <c r="E94" s="17"/>
      <c r="F94" s="17"/>
      <c r="G94" s="17"/>
      <c r="H94" s="17"/>
    </row>
    <row r="95" spans="1:8" ht="15.75">
      <c r="A95" s="16"/>
      <c r="B95" s="15"/>
      <c r="C95" s="17"/>
      <c r="D95" s="17"/>
      <c r="E95" s="17"/>
      <c r="F95" s="17"/>
      <c r="G95" s="17"/>
      <c r="H95" s="17"/>
    </row>
    <row r="96" spans="1:8" ht="15.75">
      <c r="A96" s="16"/>
      <c r="B96" s="15"/>
      <c r="C96" s="17"/>
      <c r="D96" s="17"/>
      <c r="E96" s="17"/>
      <c r="F96" s="17"/>
      <c r="G96" s="17"/>
      <c r="H96" s="17"/>
    </row>
    <row r="97" spans="1:8" ht="15.75">
      <c r="A97" s="16"/>
      <c r="B97" s="15"/>
      <c r="C97" s="17"/>
      <c r="D97" s="17"/>
      <c r="E97" s="17"/>
      <c r="F97" s="17"/>
      <c r="G97" s="17"/>
      <c r="H97" s="17"/>
    </row>
    <row r="98" spans="1:8" ht="15.75">
      <c r="A98" s="16"/>
      <c r="B98" s="15"/>
      <c r="C98" s="17"/>
      <c r="D98" s="17"/>
      <c r="E98" s="17"/>
      <c r="F98" s="17"/>
      <c r="G98" s="17"/>
      <c r="H98" s="17"/>
    </row>
    <row r="99" spans="1:8" ht="15.75">
      <c r="A99" s="16"/>
      <c r="B99" s="15"/>
      <c r="C99" s="17"/>
      <c r="D99" s="17"/>
      <c r="E99" s="17"/>
      <c r="F99" s="17"/>
      <c r="G99" s="17"/>
      <c r="H99" s="17"/>
    </row>
    <row r="100" spans="1:8" ht="15.75">
      <c r="A100" s="16"/>
      <c r="B100" s="15"/>
      <c r="C100" s="17"/>
      <c r="D100" s="17"/>
      <c r="E100" s="17"/>
      <c r="F100" s="17"/>
      <c r="G100" s="17"/>
      <c r="H100" s="17"/>
    </row>
    <row r="101" spans="1:8" ht="15.75">
      <c r="A101" s="16"/>
      <c r="B101" s="15"/>
      <c r="C101" s="17"/>
      <c r="D101" s="17"/>
      <c r="E101" s="17"/>
      <c r="F101" s="17"/>
      <c r="G101" s="17"/>
      <c r="H101" s="17"/>
    </row>
  </sheetData>
  <sheetProtection/>
  <mergeCells count="43">
    <mergeCell ref="T7:T18"/>
    <mergeCell ref="H3:S3"/>
    <mergeCell ref="T20:T28"/>
    <mergeCell ref="A20:A28"/>
    <mergeCell ref="C3:C4"/>
    <mergeCell ref="T3:T4"/>
    <mergeCell ref="C7:C18"/>
    <mergeCell ref="C20:C28"/>
    <mergeCell ref="B20:B28"/>
    <mergeCell ref="A3:A4"/>
    <mergeCell ref="T54:T56"/>
    <mergeCell ref="D54:D56"/>
    <mergeCell ref="E54:E56"/>
    <mergeCell ref="T29:T52"/>
    <mergeCell ref="B29:B41"/>
    <mergeCell ref="T57:T59"/>
    <mergeCell ref="B54:B56"/>
    <mergeCell ref="B57:B59"/>
    <mergeCell ref="C29:C41"/>
    <mergeCell ref="B42:B51"/>
    <mergeCell ref="C57:C59"/>
    <mergeCell ref="A29:A41"/>
    <mergeCell ref="B7:B18"/>
    <mergeCell ref="A7:A18"/>
    <mergeCell ref="A42:A51"/>
    <mergeCell ref="C42:C51"/>
    <mergeCell ref="A64:C64"/>
    <mergeCell ref="A61:B61"/>
    <mergeCell ref="A53:T53"/>
    <mergeCell ref="A52:B52"/>
    <mergeCell ref="A60:B60"/>
    <mergeCell ref="A62:B62"/>
    <mergeCell ref="C54:C56"/>
    <mergeCell ref="A57:A59"/>
    <mergeCell ref="A63:B63"/>
    <mergeCell ref="A54:A56"/>
    <mergeCell ref="I1:J1"/>
    <mergeCell ref="A6:T6"/>
    <mergeCell ref="S1:T1"/>
    <mergeCell ref="A2:T2"/>
    <mergeCell ref="B3:B4"/>
    <mergeCell ref="A5:T5"/>
    <mergeCell ref="D3:G3"/>
  </mergeCells>
  <printOptions/>
  <pageMargins left="0.31496062992125984" right="0.31496062992125984" top="0.15748031496062992" bottom="0.15748031496062992" header="0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Погудина</cp:lastModifiedBy>
  <cp:lastPrinted>2021-10-28T12:05:56Z</cp:lastPrinted>
  <dcterms:created xsi:type="dcterms:W3CDTF">2005-05-23T09:57:53Z</dcterms:created>
  <dcterms:modified xsi:type="dcterms:W3CDTF">2022-02-07T10:16:37Z</dcterms:modified>
  <cp:category/>
  <cp:version/>
  <cp:contentType/>
  <cp:contentStatus/>
</cp:coreProperties>
</file>