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2'!$A$4:$T$100</definedName>
    <definedName name="Z_2715DACA_7FC2_4162_875B_92B3FB82D8B1_.wvu.FilterData" localSheetId="2" hidden="1">'Мероприятия пп 2'!$A$4:$T$100</definedName>
    <definedName name="Z_29BFB567_1C85_481C_A8AF_8210D8E0792F_.wvu.FilterData" localSheetId="2" hidden="1">'Мероприятия пп 2'!$A$4:$T$100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2'!$A$4:$T$100</definedName>
    <definedName name="Z_4767DD30_F6FB_4FF0_A429_8866A8232500_.wvu.PrintArea" localSheetId="2" hidden="1">'Мероприятия пп 2'!$A$1:$Q$97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2'!$67:$67,'Мероприятия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2'!$A$4:$T$100</definedName>
    <definedName name="Z_7C917F30_361A_4C86_9002_2134EAE2E3CF_.wvu.FilterData" localSheetId="2" hidden="1">'Мероприятия пп 2'!$A$4:$T$100</definedName>
    <definedName name="Z_7C917F30_361A_4C86_9002_2134EAE2E3CF_.wvu.PrintArea" localSheetId="2" hidden="1">'Мероприятия пп 2'!$A$1:$Q$97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2'!$A$4:$T$100</definedName>
    <definedName name="Z_AD6F79BD_847B_4421_A1AA_268A55FACAB4_.wvu.FilterData" localSheetId="2" hidden="1">'Мероприятия пп 2'!$A$4:$T$100</definedName>
    <definedName name="Z_B45C2115_52AF_4E7B_8578_551FB3CF371E_.wvu.FilterData" localSheetId="2" hidden="1">'Мероприятия пп 2'!$A$4:$T$100</definedName>
    <definedName name="Z_C75D4C66_EC35_48DB_8FCD_E29923CDB091_.wvu.FilterData" localSheetId="2" hidden="1">'Мероприятия пп 2'!$A$4:$T$100</definedName>
    <definedName name="Z_CDE1D6F6_68DF_42F8_B01A_FF6465B24CCD_.wvu.FilterData" localSheetId="2" hidden="1">'Мероприятия пп 2'!$A$4:$T$100</definedName>
    <definedName name="Z_CDE1D6F6_68DF_42F8_B01A_FF6465B24CCD_.wvu.PrintArea" localSheetId="2" hidden="1">'Мероприятия пп 2'!$A$1:$Q$97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2'!$A$4:$T$100</definedName>
    <definedName name="Z_FAC3C627_8E23_41AB_B3FB_95B33614D8DB_.wvu.FilterData" localSheetId="2" hidden="1">'Мероприятия пп 2'!$A$4:$T$100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2'!$A$1:$Q$97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<sst xmlns="http://schemas.openxmlformats.org/spreadsheetml/2006/main" count="586" uniqueCount="260">
  <si>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</si>
  <si>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</si>
  <si>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</si>
  <si>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</si>
  <si>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</si>
  <si>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</si>
  <si>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</si>
  <si>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</si>
  <si>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</si>
  <si>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</si>
  <si>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</si>
  <si>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</si>
  <si>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</si>
  <si>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</si>
  <si>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</si>
  <si>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</si>
  <si>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</si>
  <si>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</si>
  <si>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</si>
  <si>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</si>
  <si>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</si>
  <si>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</si>
  <si>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</si>
  <si>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</si>
  <si>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</si>
  <si>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</si>
  <si>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</si>
  <si>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</si>
  <si>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</si>
  <si>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</si>
  <si>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</si>
  <si>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</si>
  <si>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</si>
  <si>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</si>
  <si>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</si>
  <si>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</si>
  <si>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</si>
  <si>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</si>
  <si>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</si>
  <si>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</si>
  <si>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</si>
  <si>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</si>
  <si>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</si>
  <si>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</si>
  <si>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</si>
  <si>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</si>
  <si>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</si>
  <si>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</si>
  <si>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</si>
  <si>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</si>
  <si>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</si>
  <si>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</si>
  <si>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</si>
  <si>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</si>
  <si>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</si>
  <si>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</si>
  <si>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</si>
  <si>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</si>
  <si>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</si>
  <si>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</si>
  <si>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</si>
  <si>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</si>
  <si>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</si>
  <si>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</si>
  <si>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</si>
  <si>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</si>
  <si>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</si>
  <si>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</si>
  <si>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</si>
  <si>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</si>
  <si>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</si>
  <si>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</si>
  <si>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</si>
  <si>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</si>
  <si>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</si>
  <si>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</si>
  <si>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</si>
  <si>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</si>
  <si>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</si>
  <si>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</si>
  <si>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</si>
  <si>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</si>
  <si>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</si>
  <si>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</si>
  <si>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</si>
  <si>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</si>
  <si>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</si>
  <si>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</si>
  <si>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</si>
  <si>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</si>
  <si>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</si>
  <si>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</si>
  <si>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</si>
  <si>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</si>
  <si>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</si>
  <si>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</si>
  <si>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</si>
  <si>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</si>
  <si>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</si>
  <si>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</si>
  <si>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</si>
  <si>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</si>
  <si>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</si>
  <si>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</si>
  <si>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</si>
  <si>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</si>
  <si>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</si>
  <si>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</si>
  <si>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</si>
  <si>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</si>
  <si>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</si>
  <si>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</si>
  <si>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</si>
  <si>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</si>
  <si>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</si>
  <si>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</si>
  <si>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</si>
  <si>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</si>
  <si>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</si>
  <si>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</si>
  <si>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</si>
  <si>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</si>
  <si>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</si>
  <si>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</si>
  <si>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</si>
  <si>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</si>
  <si>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</si>
  <si>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</si>
  <si>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</si>
  <si>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</si>
  <si>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</si>
  <si>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</si>
  <si>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</si>
  <si>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</si>
  <si>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</si>
  <si>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</si>
  <si>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</si>
  <si>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</si>
  <si>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</si>
  <si>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</si>
  <si>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</si>
  <si>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</si>
  <si>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</si>
  <si>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</si>
  <si>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</si>
  <si>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</si>
  <si>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</si>
  <si>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</si>
  <si>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</si>
  <si>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</si>
  <si>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</si>
  <si>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</si>
  <si>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</si>
  <si>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</si>
  <si>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>Обеспечение питанием детей из малообеспеченных семей, обучающихся в муниципальных общеобразовательных учреждениях</t>
  </si>
  <si>
    <t>РБС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</si>
  <si>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</si>
  <si>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</si>
  <si>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</si>
  <si>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</si>
  <si>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</si>
  <si>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</si>
  <si>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</si>
  <si>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</si>
  <si>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</si>
  <si>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</si>
  <si>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</si>
  <si>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</si>
  <si>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</si>
  <si>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</si>
  <si>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 xml:space="preserve">Оборудование военно-спортивной полосы препятствий </t>
  </si>
  <si>
    <t xml:space="preserve">Участие в краевом конкурсе муниципальных программ по работе с одаренными детьми 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</si>
  <si>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</si>
  <si>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</si>
  <si>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</si>
  <si>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</si>
  <si>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</si>
  <si>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</si>
  <si>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</si>
  <si>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</si>
  <si>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</si>
  <si>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</si>
  <si>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</si>
  <si>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</si>
  <si>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</si>
  <si>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</si>
  <si>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</si>
  <si>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</si>
  <si>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3.3.1</t>
  </si>
  <si>
    <t>3.3.2</t>
  </si>
  <si>
    <t>3.3.3</t>
  </si>
  <si>
    <t>3.3.4</t>
  </si>
  <si>
    <t>3.3.5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</si>
  <si>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</si>
  <si>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</si>
  <si>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</si>
  <si>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</si>
  <si>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</si>
  <si>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</si>
  <si>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</si>
  <si>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</si>
  <si>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</si>
  <si>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</si>
  <si>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</si>
  <si>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</si>
  <si>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</si>
  <si>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</si>
  <si>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</si>
  <si>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</si>
  <si>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</si>
  <si>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</si>
  <si>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</si>
  <si>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</si>
  <si>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</si>
  <si>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</si>
  <si>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</si>
  <si>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</si>
  <si>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</si>
  <si>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</si>
  <si>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</si>
  <si>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Расходы на проведение мероприятий, направленных на обеспечение безопасного участия детей в дорожном движении</t>
  </si>
  <si>
    <t>0120073980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</si>
  <si>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</si>
  <si>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</si>
  <si>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</si>
  <si>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</si>
  <si>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</si>
  <si>
    <t>0703</t>
  </si>
  <si>
    <t>01200S031М</t>
  </si>
  <si>
    <t>612,622</t>
  </si>
  <si>
    <t>0120010420</t>
  </si>
  <si>
    <t>ежегодно более 3000  человек получат услуги общего образования</t>
  </si>
  <si>
    <r>
      <rPr>
        <sz val="12"/>
        <color indexed="10"/>
        <rFont val="Times New Roman"/>
        <family val="1"/>
      </rPr>
      <t>Разве классным руководителям не платят из краевого бюджета???</t>
    </r>
    <r>
      <rPr>
        <sz val="12"/>
        <rFont val="Times New Roman"/>
        <family val="1"/>
      </rPr>
      <t xml:space="preserve"> 120 человек ежегодно будут получать ежемесячное вознаграждение за счет средств краевого бюджета</t>
    </r>
  </si>
  <si>
    <r>
      <rPr>
        <sz val="12"/>
        <color indexed="10"/>
        <rFont val="Times New Roman"/>
        <family val="1"/>
      </rPr>
      <t>Финансирование ГИМЦ прописано в 4й программе, думаю, здесь надо исключить эту позицию</t>
    </r>
    <r>
      <rPr>
        <sz val="12"/>
        <rFont val="Times New Roman"/>
        <family val="1"/>
      </rPr>
      <t>.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  </r>
  </si>
  <si>
    <r>
      <rPr>
        <sz val="12"/>
        <color indexed="10"/>
        <rFont val="Times New Roman"/>
        <family val="1"/>
      </rPr>
      <t>ДУМАЮ, ЭТО УЖЕ СДЕЛАНО и НАДО ИСКЛЮЧИТЬ?</t>
    </r>
    <r>
      <rPr>
        <sz val="12"/>
        <rFont val="Times New Roman"/>
        <family val="1"/>
      </rPr>
      <t xml:space="preserve"> 87 учащихся 7 школ города изучают курс НВП и ОБЖ, 350 учащихся проходят подготовку к проведению спортивных соревнований</t>
    </r>
  </si>
  <si>
    <t>В учреждениях дополнительного образования  дополнительным образованием охвачено до 93% от общего количества детей возраста от 7 до 18 лет</t>
  </si>
  <si>
    <r>
      <rPr>
        <sz val="12"/>
        <color indexed="10"/>
        <rFont val="Times New Roman"/>
        <family val="1"/>
      </rPr>
      <t>ПОСОВЕТОВАТЬСЯ С ПОЛЕЖАЕВОЙ, о необходимости этих позиций???</t>
    </r>
    <r>
      <rPr>
        <sz val="12"/>
        <color indexed="8"/>
        <rFont val="Times New Roman"/>
        <family val="1"/>
      </rPr>
      <t xml:space="preserve"> Обеспечена подготовка и сопровождение 80 учащихся на различные выездные олимпиады и конкурсы</t>
    </r>
  </si>
  <si>
    <r>
      <t xml:space="preserve"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учреждениях, </t>
    </r>
    <r>
      <rPr>
        <sz val="12"/>
        <color indexed="60"/>
        <rFont val="Times New Roman"/>
        <family val="1"/>
      </rPr>
      <t>икключить</t>
    </r>
  </si>
  <si>
    <t>Организация муниципальных профессиональных конкурсов  (премии призерам и победителям)</t>
  </si>
  <si>
    <t>Из сметы ГИМЦ (360 вид расхода)</t>
  </si>
  <si>
    <r>
      <t xml:space="preserve">Организация и проведение учебно-полевых сборов для учащихся (мальчиков) 10-х классов школ города Дивногорска </t>
    </r>
    <r>
      <rPr>
        <sz val="12"/>
        <color indexed="10"/>
        <rFont val="Times New Roman"/>
        <family val="1"/>
      </rPr>
      <t xml:space="preserve"> (ТАНЯ! НАДО ПЕРЕНЕСТИ ДЕНЬГИ по 2014 и 2015 годам в раздел по реализации общеобраз. Программ. А пункт этот вообще убрать</t>
    </r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</si>
  <si>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Проведено 3 мероприятия с общей численностью участников не менее 500 человек. Ежегодно не менее 40 учащихся общеобразовательных   учреждений подготовлены к региональному этапу всероссийской олимпиады школьников, не менее 20 школьников образовательных учреждений приняли участие во всероссийских научно-практических конференциях и других мероприятиях интеллектуальной направленности регионального и ферального уровней</t>
    </r>
  </si>
  <si>
    <t xml:space="preserve">Проведено 5 мероприятий с общей численностью  участников свыше 1000 человек. </t>
  </si>
  <si>
    <t xml:space="preserve">Ежегодно не менее 45 одаренных и талантливых детей получают премию в размере от 1500 до 6000 рублей </t>
  </si>
  <si>
    <t>деньги перенесла в 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</si>
  <si>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</si>
  <si>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конкурсная основа участия</t>
  </si>
  <si>
    <t xml:space="preserve">Проведение мероприятий интеллектуальной направленности </t>
  </si>
  <si>
    <t xml:space="preserve">Проведение мероприятий творческой направленности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</si>
  <si>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</si>
  <si>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>612,622,244</t>
  </si>
  <si>
    <t>012001047А</t>
  </si>
  <si>
    <t>012001047Б</t>
  </si>
  <si>
    <t>012001047К</t>
  </si>
  <si>
    <t>0120010480</t>
  </si>
  <si>
    <t>01200R0271</t>
  </si>
  <si>
    <t>01200S0271</t>
  </si>
  <si>
    <t>0120078400</t>
  </si>
  <si>
    <t>01200S8400</t>
  </si>
  <si>
    <t>244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</si>
</sst>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4" fillId="0" borderId="10" xfId="53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4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4" fontId="57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0" fontId="54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7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56" fillId="0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textRotation="90"/>
    </xf>
    <xf numFmtId="49" fontId="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center"/>
    </xf>
    <xf numFmtId="0" fontId="58" fillId="2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60" fillId="0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52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46" customWidth="1"/>
    <col min="13" max="13" width="9.25390625" style="45" customWidth="1"/>
    <col min="14" max="16384" width="9.25390625" style="1" customWidth="1"/>
  </cols>
  <sheetData>
    <row r="1" spans="1:11" ht="51.75" customHeight="1">
      <c r="A1" s="36"/>
      <c r="B1" s="24"/>
      <c r="C1" s="34"/>
      <c r="D1" s="24"/>
      <c r="E1" s="24"/>
      <c r="G1" s="127" t="s">
        <v>67</v>
      </c>
      <c r="H1" s="127"/>
      <c r="I1" s="127"/>
      <c r="J1" s="127"/>
      <c r="K1" s="127"/>
    </row>
    <row r="2" spans="1:11" ht="37.5" customHeight="1">
      <c r="A2" s="117" t="s">
        <v>110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5.5" customHeight="1">
      <c r="A3" s="118" t="s">
        <v>9</v>
      </c>
      <c r="B3" s="119" t="s">
        <v>16</v>
      </c>
      <c r="C3" s="119" t="s">
        <v>5</v>
      </c>
      <c r="D3" s="119" t="s">
        <v>12</v>
      </c>
      <c r="E3" s="119" t="s">
        <v>36</v>
      </c>
      <c r="F3" s="128" t="s">
        <v>20</v>
      </c>
      <c r="G3" s="128" t="s">
        <v>17</v>
      </c>
      <c r="H3" s="128" t="s">
        <v>18</v>
      </c>
      <c r="I3" s="128" t="s">
        <v>21</v>
      </c>
      <c r="J3" s="128" t="s">
        <v>22</v>
      </c>
      <c r="K3" s="128" t="s">
        <v>23</v>
      </c>
    </row>
    <row r="4" spans="1:11" ht="25.5" customHeight="1">
      <c r="A4" s="118"/>
      <c r="B4" s="119"/>
      <c r="C4" s="119"/>
      <c r="D4" s="119"/>
      <c r="E4" s="119"/>
      <c r="F4" s="128"/>
      <c r="G4" s="128"/>
      <c r="H4" s="128"/>
      <c r="I4" s="128"/>
      <c r="J4" s="128"/>
      <c r="K4" s="128"/>
    </row>
    <row r="5" spans="1:11" ht="25.5" customHeight="1">
      <c r="A5" s="118"/>
      <c r="B5" s="119"/>
      <c r="C5" s="119"/>
      <c r="D5" s="119"/>
      <c r="E5" s="119"/>
      <c r="F5" s="128"/>
      <c r="G5" s="128"/>
      <c r="H5" s="128"/>
      <c r="I5" s="128"/>
      <c r="J5" s="128"/>
      <c r="K5" s="128"/>
    </row>
    <row r="6" spans="1:11" ht="48" customHeight="1">
      <c r="A6" s="129" t="s">
        <v>125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35.25" customHeight="1">
      <c r="A7" s="26">
        <v>1</v>
      </c>
      <c r="B7" s="47" t="s">
        <v>116</v>
      </c>
      <c r="C7" s="12" t="s">
        <v>3</v>
      </c>
      <c r="D7" s="25" t="s">
        <v>74</v>
      </c>
      <c r="E7" s="40" t="s">
        <v>1</v>
      </c>
      <c r="F7" s="63"/>
      <c r="G7" s="66">
        <f>(49650+5442+282531+928+1675+13302+20611+2334)/(410700-970)*100</f>
        <v>91.88</v>
      </c>
      <c r="H7" s="66">
        <f>(49650+5442+282531+928+1675+13302+20611+2334)/(410700-970)*100</f>
        <v>91.88</v>
      </c>
      <c r="I7" s="66">
        <v>92</v>
      </c>
      <c r="J7" s="66">
        <v>92.1</v>
      </c>
      <c r="K7" s="66">
        <v>92.2</v>
      </c>
    </row>
    <row r="8" spans="1:11" ht="83.25" customHeight="1">
      <c r="A8" s="26" t="s">
        <v>117</v>
      </c>
      <c r="B8" s="47" t="s">
        <v>58</v>
      </c>
      <c r="C8" s="12" t="s">
        <v>3</v>
      </c>
      <c r="D8" s="25" t="s">
        <v>74</v>
      </c>
      <c r="E8" s="28" t="s">
        <v>2</v>
      </c>
      <c r="F8" s="42">
        <v>80</v>
      </c>
      <c r="G8" s="12">
        <v>78.8</v>
      </c>
      <c r="H8" s="12">
        <v>82.4</v>
      </c>
      <c r="I8" s="12">
        <v>86.6</v>
      </c>
      <c r="J8" s="12">
        <v>91.3</v>
      </c>
      <c r="K8" s="12">
        <v>100</v>
      </c>
    </row>
    <row r="9" spans="1:11" ht="66.75" customHeight="1">
      <c r="A9" s="26" t="s">
        <v>37</v>
      </c>
      <c r="B9" s="39" t="s">
        <v>55</v>
      </c>
      <c r="C9" s="25" t="s">
        <v>3</v>
      </c>
      <c r="D9" s="25" t="s">
        <v>74</v>
      </c>
      <c r="E9" s="25" t="s">
        <v>2</v>
      </c>
      <c r="F9" s="25">
        <v>1.96</v>
      </c>
      <c r="G9" s="25">
        <v>1.96</v>
      </c>
      <c r="H9" s="25">
        <v>1.86</v>
      </c>
      <c r="I9" s="25">
        <v>1.82</v>
      </c>
      <c r="J9" s="25">
        <v>1.78</v>
      </c>
      <c r="K9" s="25">
        <v>1.74</v>
      </c>
    </row>
    <row r="10" spans="1:11" ht="57.75" customHeight="1">
      <c r="A10" s="26" t="s">
        <v>118</v>
      </c>
      <c r="B10" s="47" t="s">
        <v>38</v>
      </c>
      <c r="C10" s="12" t="s">
        <v>3</v>
      </c>
      <c r="D10" s="25" t="s">
        <v>74</v>
      </c>
      <c r="E10" s="25" t="s">
        <v>2</v>
      </c>
      <c r="F10" s="31">
        <v>60.5</v>
      </c>
      <c r="G10" s="31">
        <v>65.72</v>
      </c>
      <c r="H10" s="31">
        <v>70.73</v>
      </c>
      <c r="I10" s="31">
        <v>73.76</v>
      </c>
      <c r="J10" s="31">
        <v>76.15</v>
      </c>
      <c r="K10" s="31">
        <v>76.15</v>
      </c>
    </row>
    <row r="11" spans="1:11" ht="73.5" customHeight="1">
      <c r="A11" s="26" t="s">
        <v>119</v>
      </c>
      <c r="B11" s="39" t="s">
        <v>63</v>
      </c>
      <c r="C11" s="25" t="s">
        <v>3</v>
      </c>
      <c r="D11" s="25" t="s">
        <v>74</v>
      </c>
      <c r="E11" s="28" t="s">
        <v>2</v>
      </c>
      <c r="F11" s="25">
        <v>66.5</v>
      </c>
      <c r="G11" s="25">
        <v>60.6</v>
      </c>
      <c r="H11" s="25">
        <v>60.6</v>
      </c>
      <c r="I11" s="25">
        <v>60.65</v>
      </c>
      <c r="J11" s="25">
        <v>60.7</v>
      </c>
      <c r="K11" s="25">
        <v>60.75</v>
      </c>
    </row>
    <row r="12" spans="1:11" ht="43.5" customHeight="1">
      <c r="A12" s="110" t="s">
        <v>126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1" ht="27" customHeight="1">
      <c r="A13" s="124" t="s">
        <v>79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</row>
    <row r="14" spans="1:11" ht="35.25" customHeight="1">
      <c r="A14" s="26" t="s">
        <v>84</v>
      </c>
      <c r="B14" s="39" t="s">
        <v>114</v>
      </c>
      <c r="C14" s="25" t="s">
        <v>13</v>
      </c>
      <c r="D14" s="12">
        <v>0.04</v>
      </c>
      <c r="E14" s="28" t="s">
        <v>2</v>
      </c>
      <c r="F14" s="64"/>
      <c r="G14" s="25">
        <v>15</v>
      </c>
      <c r="H14" s="25">
        <v>20</v>
      </c>
      <c r="I14" s="25">
        <v>21</v>
      </c>
      <c r="J14" s="25">
        <v>22</v>
      </c>
      <c r="K14" s="25">
        <v>23</v>
      </c>
    </row>
    <row r="15" spans="1:11" ht="47.25">
      <c r="A15" s="26" t="s">
        <v>85</v>
      </c>
      <c r="B15" s="39" t="s">
        <v>51</v>
      </c>
      <c r="C15" s="25" t="s">
        <v>13</v>
      </c>
      <c r="D15" s="12">
        <v>0.03</v>
      </c>
      <c r="E15" s="28" t="s">
        <v>2</v>
      </c>
      <c r="F15" s="25">
        <v>0</v>
      </c>
      <c r="G15" s="25">
        <v>0</v>
      </c>
      <c r="H15" s="25">
        <v>0</v>
      </c>
      <c r="I15" s="25">
        <v>0</v>
      </c>
      <c r="J15" s="25">
        <v>2</v>
      </c>
      <c r="K15" s="25">
        <v>4</v>
      </c>
    </row>
    <row r="16" spans="1:12" ht="36" customHeight="1">
      <c r="A16" s="26" t="s">
        <v>86</v>
      </c>
      <c r="B16" s="39" t="s">
        <v>115</v>
      </c>
      <c r="C16" s="25" t="s">
        <v>13</v>
      </c>
      <c r="D16" s="12">
        <v>0.03</v>
      </c>
      <c r="E16" s="28" t="s">
        <v>2</v>
      </c>
      <c r="F16" s="25">
        <v>50</v>
      </c>
      <c r="G16" s="25">
        <v>1</v>
      </c>
      <c r="H16" s="25">
        <v>1</v>
      </c>
      <c r="I16" s="25">
        <v>2</v>
      </c>
      <c r="J16" s="25">
        <v>4</v>
      </c>
      <c r="K16" s="25">
        <v>5</v>
      </c>
      <c r="L16" s="62"/>
    </row>
    <row r="17" spans="1:12" ht="36" customHeight="1">
      <c r="A17" s="110" t="s">
        <v>127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2"/>
      <c r="L17" s="62"/>
    </row>
    <row r="18" spans="1:11" ht="24" customHeight="1">
      <c r="A18" s="129" t="s">
        <v>145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24" customHeight="1">
      <c r="A19" s="129" t="s">
        <v>146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33" customHeight="1">
      <c r="A20" s="56" t="s">
        <v>87</v>
      </c>
      <c r="B20" s="57" t="s">
        <v>47</v>
      </c>
      <c r="C20" s="51" t="s">
        <v>3</v>
      </c>
      <c r="D20" s="12">
        <v>0.04</v>
      </c>
      <c r="E20" s="58" t="s">
        <v>2</v>
      </c>
      <c r="F20" s="54">
        <v>546.3</v>
      </c>
      <c r="G20" s="51">
        <v>538.7</v>
      </c>
      <c r="H20" s="51">
        <v>568.3</v>
      </c>
      <c r="I20" s="51">
        <v>577.6</v>
      </c>
      <c r="J20" s="59">
        <v>581.7</v>
      </c>
      <c r="K20" s="59">
        <v>579</v>
      </c>
    </row>
    <row r="21" spans="1:11" ht="94.5">
      <c r="A21" s="56" t="s">
        <v>88</v>
      </c>
      <c r="B21" s="47" t="s">
        <v>52</v>
      </c>
      <c r="C21" s="12" t="s">
        <v>3</v>
      </c>
      <c r="D21" s="12">
        <v>0.03</v>
      </c>
      <c r="E21" s="28" t="s">
        <v>2</v>
      </c>
      <c r="F21" s="12" t="s">
        <v>0</v>
      </c>
      <c r="G21" s="12" t="s">
        <v>0</v>
      </c>
      <c r="H21" s="12" t="s">
        <v>0</v>
      </c>
      <c r="I21" s="12">
        <v>5</v>
      </c>
      <c r="J21" s="12">
        <v>30</v>
      </c>
      <c r="K21" s="12">
        <v>50</v>
      </c>
    </row>
    <row r="22" spans="1:11" ht="99.75" customHeight="1">
      <c r="A22" s="56" t="s">
        <v>89</v>
      </c>
      <c r="B22" s="47" t="s">
        <v>54</v>
      </c>
      <c r="C22" s="12" t="s">
        <v>3</v>
      </c>
      <c r="D22" s="12">
        <v>0.03</v>
      </c>
      <c r="E22" s="28" t="s">
        <v>2</v>
      </c>
      <c r="F22" s="12" t="s">
        <v>0</v>
      </c>
      <c r="G22" s="12" t="s">
        <v>0</v>
      </c>
      <c r="H22" s="12">
        <v>5</v>
      </c>
      <c r="I22" s="12">
        <v>6</v>
      </c>
      <c r="J22" s="12">
        <v>7</v>
      </c>
      <c r="K22" s="12">
        <v>7</v>
      </c>
    </row>
    <row r="23" spans="1:11" ht="98.25" customHeight="1">
      <c r="A23" s="56" t="s">
        <v>90</v>
      </c>
      <c r="B23" s="47" t="s">
        <v>53</v>
      </c>
      <c r="C23" s="12" t="s">
        <v>3</v>
      </c>
      <c r="D23" s="12">
        <v>0.03</v>
      </c>
      <c r="E23" s="28" t="s">
        <v>2</v>
      </c>
      <c r="F23" s="12" t="s">
        <v>0</v>
      </c>
      <c r="G23" s="12" t="s">
        <v>0</v>
      </c>
      <c r="H23" s="12" t="s">
        <v>0</v>
      </c>
      <c r="I23" s="12">
        <v>60</v>
      </c>
      <c r="J23" s="12">
        <v>100</v>
      </c>
      <c r="K23" s="12">
        <v>100</v>
      </c>
    </row>
    <row r="24" spans="1:11" ht="27" customHeight="1">
      <c r="A24" s="136" t="s">
        <v>147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1" ht="82.5" customHeight="1">
      <c r="A25" s="26" t="s">
        <v>91</v>
      </c>
      <c r="B25" s="47" t="s">
        <v>42</v>
      </c>
      <c r="C25" s="25" t="s">
        <v>3</v>
      </c>
      <c r="D25" s="12">
        <v>0.03</v>
      </c>
      <c r="E25" s="28" t="s">
        <v>1</v>
      </c>
      <c r="F25" s="10">
        <v>15.6</v>
      </c>
      <c r="G25" s="10">
        <v>12.73</v>
      </c>
      <c r="H25" s="41">
        <v>11.2</v>
      </c>
      <c r="I25" s="41">
        <v>10.5</v>
      </c>
      <c r="J25" s="41">
        <v>9.4</v>
      </c>
      <c r="K25" s="41">
        <v>9.4</v>
      </c>
    </row>
    <row r="26" spans="1:11" ht="73.5" customHeight="1">
      <c r="A26" s="26" t="s">
        <v>92</v>
      </c>
      <c r="B26" s="47" t="s">
        <v>43</v>
      </c>
      <c r="C26" s="25" t="s">
        <v>3</v>
      </c>
      <c r="D26" s="12">
        <v>0.03</v>
      </c>
      <c r="E26" s="40" t="s">
        <v>1</v>
      </c>
      <c r="F26" s="10">
        <v>83.66</v>
      </c>
      <c r="G26" s="10">
        <v>83.96</v>
      </c>
      <c r="H26" s="10">
        <v>83.96</v>
      </c>
      <c r="I26" s="10">
        <v>83.96</v>
      </c>
      <c r="J26" s="10">
        <v>83.96</v>
      </c>
      <c r="K26" s="10">
        <v>83.96</v>
      </c>
    </row>
    <row r="27" spans="1:11" ht="33.75" customHeight="1">
      <c r="A27" s="26" t="s">
        <v>93</v>
      </c>
      <c r="B27" s="47" t="s">
        <v>11</v>
      </c>
      <c r="C27" s="25" t="s">
        <v>3</v>
      </c>
      <c r="D27" s="12">
        <v>0.03</v>
      </c>
      <c r="E27" s="25" t="s">
        <v>2</v>
      </c>
      <c r="F27" s="29">
        <v>90</v>
      </c>
      <c r="G27" s="29">
        <v>90</v>
      </c>
      <c r="H27" s="29">
        <v>90</v>
      </c>
      <c r="I27" s="29">
        <v>95</v>
      </c>
      <c r="J27" s="29">
        <v>95</v>
      </c>
      <c r="K27" s="29">
        <v>98</v>
      </c>
    </row>
    <row r="28" spans="1:13" s="50" customFormat="1" ht="69" customHeight="1">
      <c r="A28" s="26" t="s">
        <v>94</v>
      </c>
      <c r="B28" s="47" t="s">
        <v>41</v>
      </c>
      <c r="C28" s="12" t="s">
        <v>3</v>
      </c>
      <c r="D28" s="12">
        <v>0.04</v>
      </c>
      <c r="E28" s="25" t="s">
        <v>2</v>
      </c>
      <c r="F28" s="31">
        <v>2.34</v>
      </c>
      <c r="G28" s="31">
        <v>2.64</v>
      </c>
      <c r="H28" s="31">
        <v>2.64</v>
      </c>
      <c r="I28" s="31">
        <v>2.64</v>
      </c>
      <c r="J28" s="31">
        <v>2.64</v>
      </c>
      <c r="K28" s="31">
        <v>2.64</v>
      </c>
      <c r="L28" s="48"/>
      <c r="M28" s="49"/>
    </row>
    <row r="29" spans="1:11" ht="63">
      <c r="A29" s="26" t="s">
        <v>95</v>
      </c>
      <c r="B29" s="47" t="s">
        <v>44</v>
      </c>
      <c r="C29" s="25" t="s">
        <v>3</v>
      </c>
      <c r="D29" s="12">
        <v>0.03</v>
      </c>
      <c r="E29" s="40" t="s">
        <v>1</v>
      </c>
      <c r="F29" s="10">
        <v>9.78</v>
      </c>
      <c r="G29" s="10">
        <v>10.05</v>
      </c>
      <c r="H29" s="10">
        <v>11.3</v>
      </c>
      <c r="I29" s="10">
        <v>12.5</v>
      </c>
      <c r="J29" s="10">
        <v>14.8</v>
      </c>
      <c r="K29" s="69">
        <v>17.5</v>
      </c>
    </row>
    <row r="30" spans="1:11" ht="78.75">
      <c r="A30" s="26" t="s">
        <v>96</v>
      </c>
      <c r="B30" s="47" t="s">
        <v>45</v>
      </c>
      <c r="C30" s="27" t="s">
        <v>3</v>
      </c>
      <c r="D30" s="12">
        <v>0.03</v>
      </c>
      <c r="E30" s="25" t="s">
        <v>2</v>
      </c>
      <c r="F30" s="27">
        <v>83</v>
      </c>
      <c r="G30" s="27">
        <v>85</v>
      </c>
      <c r="H30" s="27">
        <v>87</v>
      </c>
      <c r="I30" s="27">
        <v>89</v>
      </c>
      <c r="J30" s="27">
        <v>95</v>
      </c>
      <c r="K30" s="27">
        <v>100</v>
      </c>
    </row>
    <row r="31" spans="1:12" ht="52.5" customHeight="1">
      <c r="A31" s="26" t="s">
        <v>97</v>
      </c>
      <c r="B31" s="47" t="s">
        <v>120</v>
      </c>
      <c r="C31" s="27" t="s">
        <v>3</v>
      </c>
      <c r="D31" s="12">
        <v>0.04</v>
      </c>
      <c r="E31" s="25" t="s">
        <v>2</v>
      </c>
      <c r="F31" s="43">
        <v>35</v>
      </c>
      <c r="G31" s="43">
        <v>37</v>
      </c>
      <c r="H31" s="43">
        <v>41</v>
      </c>
      <c r="I31" s="43">
        <v>45</v>
      </c>
      <c r="J31" s="43">
        <v>48</v>
      </c>
      <c r="K31" s="43">
        <v>48</v>
      </c>
      <c r="L31" s="142" t="s">
        <v>64</v>
      </c>
    </row>
    <row r="32" spans="1:12" ht="94.5">
      <c r="A32" s="26" t="s">
        <v>98</v>
      </c>
      <c r="B32" s="47" t="s">
        <v>59</v>
      </c>
      <c r="C32" s="27" t="s">
        <v>3</v>
      </c>
      <c r="D32" s="12">
        <v>0.04</v>
      </c>
      <c r="E32" s="25" t="s">
        <v>2</v>
      </c>
      <c r="F32" s="43">
        <v>45</v>
      </c>
      <c r="G32" s="43">
        <v>47</v>
      </c>
      <c r="H32" s="43">
        <v>54</v>
      </c>
      <c r="I32" s="43">
        <v>65</v>
      </c>
      <c r="J32" s="43">
        <v>70</v>
      </c>
      <c r="K32" s="43">
        <v>70</v>
      </c>
      <c r="L32" s="142"/>
    </row>
    <row r="33" spans="1:12" ht="63">
      <c r="A33" s="26" t="s">
        <v>99</v>
      </c>
      <c r="B33" s="47" t="s">
        <v>124</v>
      </c>
      <c r="C33" s="27" t="s">
        <v>3</v>
      </c>
      <c r="D33" s="12">
        <v>0.03</v>
      </c>
      <c r="E33" s="25" t="s">
        <v>2</v>
      </c>
      <c r="F33" s="43">
        <v>1</v>
      </c>
      <c r="G33" s="43">
        <v>3</v>
      </c>
      <c r="H33" s="43">
        <v>5</v>
      </c>
      <c r="I33" s="43">
        <v>7</v>
      </c>
      <c r="J33" s="43">
        <v>10</v>
      </c>
      <c r="K33" s="43">
        <v>12</v>
      </c>
      <c r="L33" s="142"/>
    </row>
    <row r="34" spans="1:11" ht="99.75" customHeight="1">
      <c r="A34" s="26" t="s">
        <v>100</v>
      </c>
      <c r="B34" s="39" t="s">
        <v>57</v>
      </c>
      <c r="C34" s="25" t="s">
        <v>3</v>
      </c>
      <c r="D34" s="12">
        <v>0.03</v>
      </c>
      <c r="E34" s="25" t="s">
        <v>2</v>
      </c>
      <c r="F34" s="35" t="s">
        <v>0</v>
      </c>
      <c r="G34" s="35" t="s">
        <v>0</v>
      </c>
      <c r="H34" s="35" t="s">
        <v>0</v>
      </c>
      <c r="I34" s="35">
        <v>60</v>
      </c>
      <c r="J34" s="35">
        <v>100</v>
      </c>
      <c r="K34" s="25">
        <v>100</v>
      </c>
    </row>
    <row r="35" spans="1:12" ht="24" customHeight="1">
      <c r="A35" s="110" t="s">
        <v>148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5"/>
      <c r="L35" s="62"/>
    </row>
    <row r="36" spans="1:11" ht="63">
      <c r="A36" s="37" t="s">
        <v>101</v>
      </c>
      <c r="B36" s="39" t="s">
        <v>48</v>
      </c>
      <c r="C36" s="12" t="s">
        <v>3</v>
      </c>
      <c r="D36" s="12">
        <v>0.04</v>
      </c>
      <c r="E36" s="28" t="s">
        <v>2</v>
      </c>
      <c r="F36" s="25">
        <v>70</v>
      </c>
      <c r="G36" s="25">
        <v>70</v>
      </c>
      <c r="H36" s="25">
        <v>70</v>
      </c>
      <c r="I36" s="25">
        <v>70.2</v>
      </c>
      <c r="J36" s="25">
        <v>70.4</v>
      </c>
      <c r="K36" s="25">
        <v>70.6</v>
      </c>
    </row>
    <row r="37" spans="1:11" ht="100.5" customHeight="1">
      <c r="A37" s="37" t="s">
        <v>109</v>
      </c>
      <c r="B37" s="39" t="s">
        <v>50</v>
      </c>
      <c r="C37" s="12" t="s">
        <v>3</v>
      </c>
      <c r="D37" s="12">
        <v>0.03</v>
      </c>
      <c r="E37" s="28" t="s">
        <v>2</v>
      </c>
      <c r="F37" s="25" t="s">
        <v>0</v>
      </c>
      <c r="G37" s="25" t="s">
        <v>0</v>
      </c>
      <c r="H37" s="25" t="s">
        <v>0</v>
      </c>
      <c r="I37" s="25">
        <v>60</v>
      </c>
      <c r="J37" s="25">
        <v>100</v>
      </c>
      <c r="K37" s="25">
        <v>100</v>
      </c>
    </row>
    <row r="38" spans="1:12" ht="26.25" customHeight="1">
      <c r="A38" s="139" t="s">
        <v>149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1"/>
      <c r="L38" s="62"/>
    </row>
    <row r="39" spans="1:11" ht="53.25" customHeight="1">
      <c r="A39" s="37" t="s">
        <v>102</v>
      </c>
      <c r="B39" s="39" t="s">
        <v>49</v>
      </c>
      <c r="C39" s="12" t="s">
        <v>3</v>
      </c>
      <c r="D39" s="12">
        <v>0.04</v>
      </c>
      <c r="E39" s="28" t="s">
        <v>2</v>
      </c>
      <c r="F39" s="25">
        <v>78.4</v>
      </c>
      <c r="G39" s="25">
        <v>79.2</v>
      </c>
      <c r="H39" s="25">
        <v>80</v>
      </c>
      <c r="I39" s="25">
        <v>80.2</v>
      </c>
      <c r="J39" s="25">
        <v>80.4</v>
      </c>
      <c r="K39" s="25">
        <v>80.5</v>
      </c>
    </row>
    <row r="40" spans="1:12" ht="31.5" customHeight="1">
      <c r="A40" s="133" t="s">
        <v>128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5"/>
      <c r="L40" s="62"/>
    </row>
    <row r="41" spans="1:11" ht="36.75" customHeight="1">
      <c r="A41" s="32" t="s">
        <v>103</v>
      </c>
      <c r="B41" s="39" t="s">
        <v>15</v>
      </c>
      <c r="C41" s="25" t="s">
        <v>3</v>
      </c>
      <c r="D41" s="12">
        <v>0.04</v>
      </c>
      <c r="E41" s="28" t="s">
        <v>2</v>
      </c>
      <c r="F41" s="28">
        <v>82.9</v>
      </c>
      <c r="G41" s="28">
        <v>82.9</v>
      </c>
      <c r="H41" s="28">
        <v>82.9</v>
      </c>
      <c r="I41" s="28">
        <v>82.9</v>
      </c>
      <c r="J41" s="28">
        <v>82.9</v>
      </c>
      <c r="K41" s="28">
        <v>82.9</v>
      </c>
    </row>
    <row r="42" spans="1:11" ht="22.5" customHeight="1">
      <c r="A42" s="130" t="s">
        <v>129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2"/>
    </row>
    <row r="43" spans="1:11" ht="23.25" customHeight="1">
      <c r="A43" s="124" t="s">
        <v>77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6"/>
    </row>
    <row r="44" spans="1:11" ht="51" customHeight="1">
      <c r="A44" s="26" t="s">
        <v>104</v>
      </c>
      <c r="B44" s="39" t="s">
        <v>56</v>
      </c>
      <c r="C44" s="25" t="s">
        <v>3</v>
      </c>
      <c r="D44" s="12">
        <v>0.04</v>
      </c>
      <c r="E44" s="25" t="s">
        <v>2</v>
      </c>
      <c r="F44" s="25">
        <v>15.6</v>
      </c>
      <c r="G44" s="25">
        <v>15.6</v>
      </c>
      <c r="H44" s="25">
        <v>15.6</v>
      </c>
      <c r="I44" s="25">
        <v>15.6</v>
      </c>
      <c r="J44" s="25">
        <v>15.6</v>
      </c>
      <c r="K44" s="25">
        <v>15.6</v>
      </c>
    </row>
    <row r="45" spans="1:11" ht="39" customHeight="1">
      <c r="A45" s="110" t="s">
        <v>130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2"/>
    </row>
    <row r="46" spans="1:11" ht="24" customHeight="1">
      <c r="A46" s="124" t="s">
        <v>78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6"/>
    </row>
    <row r="47" spans="1:11" ht="81.75" customHeight="1">
      <c r="A47" s="26" t="s">
        <v>105</v>
      </c>
      <c r="B47" s="47" t="s">
        <v>40</v>
      </c>
      <c r="C47" s="27" t="s">
        <v>3</v>
      </c>
      <c r="D47" s="12">
        <v>0.04</v>
      </c>
      <c r="E47" s="28" t="s">
        <v>1</v>
      </c>
      <c r="F47" s="31">
        <v>97.09</v>
      </c>
      <c r="G47" s="31">
        <v>97.13</v>
      </c>
      <c r="H47" s="31">
        <v>97.13</v>
      </c>
      <c r="I47" s="31">
        <v>97.13</v>
      </c>
      <c r="J47" s="31">
        <v>97.13</v>
      </c>
      <c r="K47" s="31">
        <v>97.13</v>
      </c>
    </row>
    <row r="48" spans="1:11" ht="67.5" customHeight="1">
      <c r="A48" s="26" t="s">
        <v>106</v>
      </c>
      <c r="B48" s="47" t="s">
        <v>35</v>
      </c>
      <c r="C48" s="25" t="s">
        <v>10</v>
      </c>
      <c r="D48" s="12">
        <v>0.04</v>
      </c>
      <c r="E48" s="28" t="s">
        <v>2</v>
      </c>
      <c r="F48" s="38">
        <v>243</v>
      </c>
      <c r="G48" s="38">
        <v>218</v>
      </c>
      <c r="H48" s="38">
        <v>546</v>
      </c>
      <c r="I48" s="38">
        <v>486</v>
      </c>
      <c r="J48" s="38">
        <v>315</v>
      </c>
      <c r="K48" s="38">
        <v>350</v>
      </c>
    </row>
    <row r="49" spans="1:11" ht="57.75" customHeight="1">
      <c r="A49" s="26" t="s">
        <v>107</v>
      </c>
      <c r="B49" s="47" t="s">
        <v>34</v>
      </c>
      <c r="C49" s="25" t="s">
        <v>10</v>
      </c>
      <c r="D49" s="12">
        <v>0.04</v>
      </c>
      <c r="E49" s="28" t="s">
        <v>2</v>
      </c>
      <c r="F49" s="38">
        <v>134</v>
      </c>
      <c r="G49" s="38">
        <v>255</v>
      </c>
      <c r="H49" s="38">
        <v>2800</v>
      </c>
      <c r="I49" s="38">
        <v>2965</v>
      </c>
      <c r="J49" s="38">
        <v>3217</v>
      </c>
      <c r="K49" s="38">
        <v>3602</v>
      </c>
    </row>
    <row r="50" spans="1:11" ht="113.25" customHeight="1">
      <c r="A50" s="26" t="s">
        <v>108</v>
      </c>
      <c r="B50" s="47" t="s">
        <v>46</v>
      </c>
      <c r="C50" s="27" t="s">
        <v>3</v>
      </c>
      <c r="D50" s="12">
        <v>0.04</v>
      </c>
      <c r="E50" s="28" t="s">
        <v>1</v>
      </c>
      <c r="F50" s="12">
        <v>8.02</v>
      </c>
      <c r="G50" s="12">
        <v>7.83</v>
      </c>
      <c r="H50" s="12">
        <v>6.5</v>
      </c>
      <c r="I50" s="12">
        <v>5.2</v>
      </c>
      <c r="J50" s="12">
        <v>3</v>
      </c>
      <c r="K50" s="12">
        <v>3</v>
      </c>
    </row>
    <row r="51" spans="1:11" ht="27.75" customHeight="1">
      <c r="A51" s="113" t="s">
        <v>132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5"/>
    </row>
    <row r="52" spans="1:11" ht="33" customHeight="1">
      <c r="A52" s="121" t="s">
        <v>131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ht="96" customHeight="1">
      <c r="A53" s="26" t="s">
        <v>113</v>
      </c>
      <c r="B53" s="63" t="s">
        <v>81</v>
      </c>
      <c r="C53" s="25" t="s">
        <v>13</v>
      </c>
      <c r="D53" s="12">
        <v>0.03</v>
      </c>
      <c r="E53" s="25" t="s">
        <v>83</v>
      </c>
      <c r="F53" s="63"/>
      <c r="G53" s="25">
        <v>701</v>
      </c>
      <c r="H53" s="25">
        <v>813</v>
      </c>
      <c r="I53" s="25">
        <v>830</v>
      </c>
      <c r="J53" s="25">
        <v>830</v>
      </c>
      <c r="K53" s="25">
        <v>830</v>
      </c>
    </row>
    <row r="54" spans="1:11" ht="72" customHeight="1">
      <c r="A54" s="25" t="s">
        <v>139</v>
      </c>
      <c r="B54" s="63" t="s">
        <v>133</v>
      </c>
      <c r="C54" s="25" t="s">
        <v>80</v>
      </c>
      <c r="D54" s="25">
        <v>0.01</v>
      </c>
      <c r="E54" s="25" t="s">
        <v>82</v>
      </c>
      <c r="F54" s="63"/>
      <c r="G54" s="25">
        <v>5</v>
      </c>
      <c r="H54" s="25">
        <v>5</v>
      </c>
      <c r="I54" s="25">
        <v>5</v>
      </c>
      <c r="J54" s="25">
        <v>5</v>
      </c>
      <c r="K54" s="25">
        <v>5</v>
      </c>
    </row>
    <row r="55" spans="1:11" ht="66" customHeight="1">
      <c r="A55" s="26" t="s">
        <v>140</v>
      </c>
      <c r="B55" s="67" t="s">
        <v>134</v>
      </c>
      <c r="C55" s="25" t="s">
        <v>80</v>
      </c>
      <c r="D55" s="25">
        <v>0.01</v>
      </c>
      <c r="E55" s="25" t="s">
        <v>82</v>
      </c>
      <c r="F55" s="63"/>
      <c r="G55" s="12">
        <v>5</v>
      </c>
      <c r="H55" s="12">
        <v>5</v>
      </c>
      <c r="I55" s="12">
        <v>5</v>
      </c>
      <c r="J55" s="12">
        <v>5</v>
      </c>
      <c r="K55" s="12">
        <v>5</v>
      </c>
    </row>
    <row r="56" spans="1:11" ht="112.5" customHeight="1">
      <c r="A56" s="26" t="s">
        <v>141</v>
      </c>
      <c r="B56" s="67" t="s">
        <v>135</v>
      </c>
      <c r="C56" s="25" t="s">
        <v>80</v>
      </c>
      <c r="D56" s="25">
        <v>0.01</v>
      </c>
      <c r="E56" s="25" t="s">
        <v>82</v>
      </c>
      <c r="F56" s="63"/>
      <c r="G56" s="12">
        <v>5</v>
      </c>
      <c r="H56" s="12">
        <v>5</v>
      </c>
      <c r="I56" s="12">
        <v>5</v>
      </c>
      <c r="J56" s="12">
        <v>5</v>
      </c>
      <c r="K56" s="12">
        <v>5</v>
      </c>
    </row>
    <row r="57" spans="1:11" ht="99.75" customHeight="1">
      <c r="A57" s="26" t="s">
        <v>142</v>
      </c>
      <c r="B57" s="55" t="s">
        <v>137</v>
      </c>
      <c r="C57" s="25" t="s">
        <v>80</v>
      </c>
      <c r="D57" s="25">
        <v>0.01</v>
      </c>
      <c r="E57" s="25" t="s">
        <v>82</v>
      </c>
      <c r="F57" s="63"/>
      <c r="G57" s="12">
        <v>5</v>
      </c>
      <c r="H57" s="12">
        <v>5</v>
      </c>
      <c r="I57" s="12">
        <v>5</v>
      </c>
      <c r="J57" s="12">
        <v>5</v>
      </c>
      <c r="K57" s="12">
        <v>5</v>
      </c>
    </row>
    <row r="58" spans="1:11" ht="66.75" customHeight="1">
      <c r="A58" s="25" t="s">
        <v>143</v>
      </c>
      <c r="B58" s="63" t="s">
        <v>136</v>
      </c>
      <c r="C58" s="25" t="s">
        <v>80</v>
      </c>
      <c r="D58" s="25">
        <v>0.01</v>
      </c>
      <c r="E58" s="25" t="s">
        <v>82</v>
      </c>
      <c r="F58" s="63"/>
      <c r="G58" s="25">
        <v>5</v>
      </c>
      <c r="H58" s="25">
        <v>5</v>
      </c>
      <c r="I58" s="25">
        <v>5</v>
      </c>
      <c r="J58" s="25">
        <v>5</v>
      </c>
      <c r="K58" s="25">
        <v>5</v>
      </c>
    </row>
    <row r="59" spans="1:11" ht="68.25" customHeight="1">
      <c r="A59" s="26" t="s">
        <v>144</v>
      </c>
      <c r="B59" s="67" t="s">
        <v>138</v>
      </c>
      <c r="C59" s="25" t="s">
        <v>80</v>
      </c>
      <c r="D59" s="25">
        <v>0.01</v>
      </c>
      <c r="E59" s="25" t="s">
        <v>82</v>
      </c>
      <c r="F59" s="63"/>
      <c r="G59" s="12">
        <v>5</v>
      </c>
      <c r="H59" s="12">
        <v>5</v>
      </c>
      <c r="I59" s="12">
        <v>5</v>
      </c>
      <c r="J59" s="12">
        <v>5</v>
      </c>
      <c r="K59" s="12">
        <v>5</v>
      </c>
    </row>
    <row r="60" ht="15.75">
      <c r="D60" s="65">
        <f>SUM(D14:D16,D20:D23,D25:D34,D36:D37,D39,D41,D44:D44,D47:D50,D53:D59)</f>
        <v>1</v>
      </c>
    </row>
    <row r="61" spans="1:11" ht="42" customHeight="1">
      <c r="A61" s="120" t="s">
        <v>39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20.25" customHeight="1">
      <c r="A62" s="53" t="s">
        <v>32</v>
      </c>
      <c r="B62" s="53"/>
      <c r="C62" s="53"/>
      <c r="D62" s="53"/>
      <c r="J62" s="116" t="s">
        <v>33</v>
      </c>
      <c r="K62" s="116"/>
    </row>
  </sheetData>
  <sheetProtection/>
  <mergeCells count="32">
    <mergeCell ref="A40:K40"/>
    <mergeCell ref="A19:K19"/>
    <mergeCell ref="A24:K24"/>
    <mergeCell ref="A18:K18"/>
    <mergeCell ref="A38:K38"/>
    <mergeCell ref="L31:L33"/>
    <mergeCell ref="F3:F5"/>
    <mergeCell ref="E3:E5"/>
    <mergeCell ref="A17:K17"/>
    <mergeCell ref="C3:C5"/>
    <mergeCell ref="D3:D5"/>
    <mergeCell ref="A12:K12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1" customWidth="1"/>
    <col min="2" max="2" width="39.25390625" style="7" customWidth="1"/>
    <col min="3" max="3" width="11.75390625" style="7" customWidth="1"/>
    <col min="4" max="4" width="10.375" style="7" hidden="1" customWidth="1"/>
    <col min="5" max="5" width="10.625" style="7" hidden="1" customWidth="1"/>
    <col min="6" max="15" width="10.625" style="7" customWidth="1"/>
    <col min="16" max="16" width="10.375" style="7" customWidth="1"/>
    <col min="17" max="17" width="11.25390625" style="7" customWidth="1"/>
    <col min="18" max="16384" width="9.25390625" style="7" customWidth="1"/>
  </cols>
  <sheetData>
    <row r="1" spans="11:17" ht="78" customHeight="1">
      <c r="K1" s="8"/>
      <c r="L1" s="8"/>
      <c r="M1" s="143" t="s">
        <v>112</v>
      </c>
      <c r="N1" s="143"/>
      <c r="O1" s="143"/>
      <c r="P1" s="143"/>
      <c r="Q1" s="143"/>
    </row>
    <row r="2" spans="1:17" ht="34.5" customHeight="1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7.25" customHeight="1">
      <c r="A3" s="154" t="s">
        <v>9</v>
      </c>
      <c r="B3" s="154" t="s">
        <v>4</v>
      </c>
      <c r="C3" s="154" t="s">
        <v>5</v>
      </c>
      <c r="D3" s="128" t="s">
        <v>19</v>
      </c>
      <c r="E3" s="128" t="s">
        <v>20</v>
      </c>
      <c r="F3" s="128" t="s">
        <v>17</v>
      </c>
      <c r="G3" s="155" t="s">
        <v>18</v>
      </c>
      <c r="H3" s="151" t="s">
        <v>21</v>
      </c>
      <c r="I3" s="148" t="s">
        <v>30</v>
      </c>
      <c r="J3" s="149"/>
      <c r="K3" s="148" t="s">
        <v>31</v>
      </c>
      <c r="L3" s="150"/>
      <c r="M3" s="150"/>
      <c r="N3" s="150"/>
      <c r="O3" s="150"/>
      <c r="P3" s="150"/>
      <c r="Q3" s="149"/>
    </row>
    <row r="4" spans="1:17" ht="33" customHeight="1">
      <c r="A4" s="154"/>
      <c r="B4" s="154"/>
      <c r="C4" s="154"/>
      <c r="D4" s="128"/>
      <c r="E4" s="128"/>
      <c r="F4" s="128"/>
      <c r="G4" s="156"/>
      <c r="H4" s="152"/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33" t="s">
        <v>66</v>
      </c>
    </row>
    <row r="5" spans="1:17" ht="32.25" customHeight="1">
      <c r="A5" s="145" t="s">
        <v>125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</row>
    <row r="6" spans="1:17" ht="97.5" customHeight="1">
      <c r="A6" s="9">
        <v>1</v>
      </c>
      <c r="B6" s="47" t="s">
        <v>116</v>
      </c>
      <c r="C6" s="12" t="s">
        <v>3</v>
      </c>
      <c r="D6" s="15">
        <v>54.1</v>
      </c>
      <c r="E6" s="31">
        <v>2.34</v>
      </c>
      <c r="F6" s="66">
        <f>(49650+5442+282531+928+1675+13302+20611+2334)/(410700-970)*100</f>
        <v>91.88</v>
      </c>
      <c r="G6" s="66">
        <f>(49650+5442+282531+928+1675+13302+20611+2334)/(410700-970)*100</f>
        <v>91.88</v>
      </c>
      <c r="H6" s="66">
        <v>92</v>
      </c>
      <c r="I6" s="66">
        <v>92.1</v>
      </c>
      <c r="J6" s="66">
        <v>92.2</v>
      </c>
      <c r="K6" s="66">
        <v>92.3</v>
      </c>
      <c r="L6" s="66">
        <v>92.4</v>
      </c>
      <c r="M6" s="66">
        <v>92.5</v>
      </c>
      <c r="N6" s="66">
        <v>92.6</v>
      </c>
      <c r="O6" s="66">
        <v>92.7</v>
      </c>
      <c r="P6" s="66">
        <v>92.8</v>
      </c>
      <c r="Q6" s="66">
        <v>92.9</v>
      </c>
    </row>
    <row r="7" spans="1:17" ht="214.5" customHeight="1">
      <c r="A7" s="10">
        <v>2</v>
      </c>
      <c r="B7" s="47" t="s">
        <v>58</v>
      </c>
      <c r="C7" s="12" t="s">
        <v>3</v>
      </c>
      <c r="D7" s="25" t="e">
        <f>#REF!</f>
        <v>#REF!</v>
      </c>
      <c r="E7" s="31">
        <v>60.5</v>
      </c>
      <c r="F7" s="12">
        <v>78.8</v>
      </c>
      <c r="G7" s="12">
        <v>82.4</v>
      </c>
      <c r="H7" s="12">
        <v>86.6</v>
      </c>
      <c r="I7" s="12">
        <v>91.3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</row>
    <row r="8" spans="1:17" ht="120.75" customHeight="1">
      <c r="A8" s="9">
        <v>3</v>
      </c>
      <c r="B8" s="39" t="s">
        <v>55</v>
      </c>
      <c r="C8" s="25" t="s">
        <v>3</v>
      </c>
      <c r="D8" s="22">
        <v>95.6</v>
      </c>
      <c r="E8" s="30">
        <v>96.7</v>
      </c>
      <c r="F8" s="25">
        <v>1.96</v>
      </c>
      <c r="G8" s="25">
        <v>1.86</v>
      </c>
      <c r="H8" s="25">
        <v>1.82</v>
      </c>
      <c r="I8" s="25">
        <v>1.78</v>
      </c>
      <c r="J8" s="25">
        <f>I8-0.04</f>
        <v>1.74</v>
      </c>
      <c r="K8" s="25">
        <f aca="true" t="shared" si="0" ref="K8:Q8">J8-0.04</f>
        <v>1.7</v>
      </c>
      <c r="L8" s="25">
        <f t="shared" si="0"/>
        <v>1.66</v>
      </c>
      <c r="M8" s="25">
        <f t="shared" si="0"/>
        <v>1.62</v>
      </c>
      <c r="N8" s="25">
        <f t="shared" si="0"/>
        <v>1.58</v>
      </c>
      <c r="O8" s="25">
        <f t="shared" si="0"/>
        <v>1.54</v>
      </c>
      <c r="P8" s="25">
        <f t="shared" si="0"/>
        <v>1.5</v>
      </c>
      <c r="Q8" s="25">
        <f t="shared" si="0"/>
        <v>1.46</v>
      </c>
    </row>
    <row r="9" spans="1:17" ht="133.5" customHeight="1">
      <c r="A9" s="9">
        <v>4</v>
      </c>
      <c r="B9" s="47" t="s">
        <v>65</v>
      </c>
      <c r="C9" s="12" t="s">
        <v>3</v>
      </c>
      <c r="D9" s="22"/>
      <c r="E9" s="30"/>
      <c r="F9" s="31">
        <v>65.72</v>
      </c>
      <c r="G9" s="31">
        <v>70.73</v>
      </c>
      <c r="H9" s="31">
        <v>73.76</v>
      </c>
      <c r="I9" s="31">
        <v>76.15</v>
      </c>
      <c r="J9" s="31">
        <v>76.15</v>
      </c>
      <c r="K9" s="31">
        <v>76.15</v>
      </c>
      <c r="L9" s="31">
        <v>76.15</v>
      </c>
      <c r="M9" s="31">
        <v>76.15</v>
      </c>
      <c r="N9" s="31">
        <v>76.15</v>
      </c>
      <c r="O9" s="31">
        <v>76.15</v>
      </c>
      <c r="P9" s="31">
        <v>76.15</v>
      </c>
      <c r="Q9" s="31">
        <v>76.15</v>
      </c>
    </row>
    <row r="10" spans="1:17" ht="166.5" customHeight="1">
      <c r="A10" s="9">
        <v>5</v>
      </c>
      <c r="B10" s="39" t="s">
        <v>63</v>
      </c>
      <c r="C10" s="25" t="s">
        <v>3</v>
      </c>
      <c r="D10" s="22"/>
      <c r="E10" s="30"/>
      <c r="F10" s="25">
        <v>60.6</v>
      </c>
      <c r="G10" s="25">
        <v>60.6</v>
      </c>
      <c r="H10" s="25">
        <v>60.65</v>
      </c>
      <c r="I10" s="25">
        <v>60.7</v>
      </c>
      <c r="J10" s="25">
        <v>60.75</v>
      </c>
      <c r="K10" s="66">
        <v>60.8</v>
      </c>
      <c r="L10" s="66">
        <v>60.85</v>
      </c>
      <c r="M10" s="66">
        <v>60.9</v>
      </c>
      <c r="N10" s="66">
        <v>60.95</v>
      </c>
      <c r="O10" s="66">
        <v>61</v>
      </c>
      <c r="P10" s="66">
        <v>61.05</v>
      </c>
      <c r="Q10" s="66">
        <v>61.1</v>
      </c>
    </row>
    <row r="11" spans="1:17" ht="59.25" customHeight="1">
      <c r="A11" s="153" t="s">
        <v>122</v>
      </c>
      <c r="B11" s="153"/>
      <c r="C11" s="153"/>
      <c r="D11" s="153"/>
      <c r="E11" s="153"/>
      <c r="F11" s="8"/>
      <c r="M11" s="157" t="s">
        <v>33</v>
      </c>
      <c r="N11" s="157"/>
      <c r="O11" s="157"/>
      <c r="P11" s="157"/>
      <c r="Q11" s="158"/>
    </row>
    <row r="16" spans="4:7" ht="15.75">
      <c r="D16" s="18"/>
      <c r="E16" s="18"/>
      <c r="F16" s="3"/>
      <c r="G16" s="18"/>
    </row>
    <row r="17" spans="4:7" ht="15.75">
      <c r="D17" s="19"/>
      <c r="E17" s="20"/>
      <c r="F17" s="16"/>
      <c r="G17" s="20"/>
    </row>
    <row r="18" spans="4:7" ht="15.75">
      <c r="D18" s="21"/>
      <c r="E18" s="21"/>
      <c r="F18" s="17"/>
      <c r="G18" s="21"/>
    </row>
  </sheetData>
  <sheetProtection/>
  <mergeCells count="15">
    <mergeCell ref="A11:E11"/>
    <mergeCell ref="A3:A4"/>
    <mergeCell ref="G3:G4"/>
    <mergeCell ref="M11:Q11"/>
    <mergeCell ref="C3:C4"/>
    <mergeCell ref="F3:F4"/>
    <mergeCell ref="B3:B4"/>
    <mergeCell ref="E3:E4"/>
    <mergeCell ref="M1:Q1"/>
    <mergeCell ref="D3:D4"/>
    <mergeCell ref="A2:Q2"/>
    <mergeCell ref="A5:Q5"/>
    <mergeCell ref="I3:J3"/>
    <mergeCell ref="K3:Q3"/>
    <mergeCell ref="H3:H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34"/>
  <sheetViews>
    <sheetView tabSelected="1" view="pageBreakPreview" zoomScale="80" zoomScaleNormal="98" zoomScaleSheetLayoutView="80" zoomScalePageLayoutView="0" workbookViewId="0" topLeftCell="A1">
      <selection activeCell="B7" sqref="B7"/>
    </sheetView>
  </sheetViews>
  <sheetFormatPr defaultColWidth="9.25390625" defaultRowHeight="12.75"/>
  <cols>
    <col min="1" max="1" width="6.625" style="5" customWidth="1"/>
    <col min="2" max="2" width="60.75390625" style="85" customWidth="1"/>
    <col min="3" max="3" width="21.75390625" style="6" customWidth="1"/>
    <col min="4" max="5" width="9.25390625" style="6" customWidth="1"/>
    <col min="6" max="6" width="14.875" style="6" customWidth="1"/>
    <col min="7" max="7" width="12.375" style="6" customWidth="1"/>
    <col min="8" max="8" width="12.75390625" style="6" customWidth="1"/>
    <col min="9" max="16" width="12.75390625" style="1" customWidth="1"/>
    <col min="17" max="17" width="55.625" style="1" customWidth="1"/>
    <col min="18" max="18" width="12.00390625" style="1" customWidth="1"/>
    <col min="19" max="19" width="15.375" style="1" customWidth="1"/>
    <col min="20" max="20" width="21.25390625" style="1" customWidth="1"/>
    <col min="21" max="16384" width="9.25390625" style="1" customWidth="1"/>
  </cols>
  <sheetData>
    <row r="1" spans="1:20" s="3" customFormat="1" ht="39" customHeight="1">
      <c r="A1" s="2"/>
      <c r="B1" s="83"/>
      <c r="C1" s="4"/>
      <c r="D1" s="4"/>
      <c r="E1" s="4"/>
      <c r="F1" s="4"/>
      <c r="G1" s="4"/>
      <c r="H1" s="4"/>
      <c r="I1" s="164"/>
      <c r="J1" s="164"/>
      <c r="O1" s="127" t="s">
        <v>199</v>
      </c>
      <c r="P1" s="127"/>
      <c r="Q1" s="127"/>
      <c r="R1" s="60"/>
      <c r="S1" s="60"/>
      <c r="T1" s="60"/>
    </row>
    <row r="2" spans="1:17" s="3" customFormat="1" ht="23.25" customHeight="1">
      <c r="A2" s="165" t="s">
        <v>75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3" customFormat="1" ht="24.75" customHeight="1">
      <c r="A3" s="128" t="s">
        <v>9</v>
      </c>
      <c r="B3" s="166" t="s">
        <v>14</v>
      </c>
      <c r="C3" s="128" t="s">
        <v>155</v>
      </c>
      <c r="D3" s="128" t="s">
        <v>68</v>
      </c>
      <c r="E3" s="128"/>
      <c r="F3" s="128"/>
      <c r="G3" s="128"/>
      <c r="H3" s="128" t="s">
        <v>72</v>
      </c>
      <c r="I3" s="128"/>
      <c r="J3" s="128"/>
      <c r="K3" s="128"/>
      <c r="L3" s="128"/>
      <c r="M3" s="128"/>
      <c r="N3" s="128"/>
      <c r="O3" s="128"/>
      <c r="P3" s="128"/>
      <c r="Q3" s="128" t="s">
        <v>76</v>
      </c>
    </row>
    <row r="4" spans="1:17" s="3" customFormat="1" ht="42" customHeight="1">
      <c r="A4" s="128"/>
      <c r="B4" s="166"/>
      <c r="C4" s="128"/>
      <c r="D4" s="10" t="s">
        <v>155</v>
      </c>
      <c r="E4" s="10" t="s">
        <v>69</v>
      </c>
      <c r="F4" s="10" t="s">
        <v>70</v>
      </c>
      <c r="G4" s="10" t="s">
        <v>71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  <c r="O4" s="10">
        <v>2021</v>
      </c>
      <c r="P4" s="10" t="s">
        <v>73</v>
      </c>
      <c r="Q4" s="128"/>
    </row>
    <row r="5" spans="1:17" ht="26.25" customHeight="1">
      <c r="A5" s="166" t="s">
        <v>152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24" customHeight="1">
      <c r="A6" s="167" t="s">
        <v>150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8" s="91" customFormat="1" ht="79.5" customHeight="1">
      <c r="A7" s="26" t="s">
        <v>87</v>
      </c>
      <c r="B7" s="93" t="s">
        <v>198</v>
      </c>
      <c r="C7" s="10" t="s">
        <v>153</v>
      </c>
      <c r="D7" s="95">
        <v>975</v>
      </c>
      <c r="E7" s="95" t="s">
        <v>164</v>
      </c>
      <c r="F7" s="95" t="s">
        <v>197</v>
      </c>
      <c r="G7" s="95" t="s">
        <v>250</v>
      </c>
      <c r="H7" s="186">
        <v>1103.3</v>
      </c>
      <c r="I7" s="186">
        <v>0</v>
      </c>
      <c r="J7" s="186">
        <v>0</v>
      </c>
      <c r="K7" s="186">
        <f>479.9+800+106.1</f>
        <v>1386</v>
      </c>
      <c r="L7" s="186"/>
      <c r="M7" s="186"/>
      <c r="N7" s="186"/>
      <c r="O7" s="186"/>
      <c r="P7" s="186">
        <f>SUM(H7:N7)</f>
        <v>2489.3</v>
      </c>
      <c r="Q7" s="96" t="s">
        <v>245</v>
      </c>
      <c r="R7" s="90"/>
    </row>
    <row r="8" spans="1:17" ht="34.5" customHeight="1">
      <c r="A8" s="169" t="s">
        <v>88</v>
      </c>
      <c r="B8" s="170" t="s">
        <v>158</v>
      </c>
      <c r="C8" s="166" t="s">
        <v>153</v>
      </c>
      <c r="D8" s="97" t="s">
        <v>166</v>
      </c>
      <c r="E8" s="97" t="s">
        <v>164</v>
      </c>
      <c r="F8" s="97" t="s">
        <v>211</v>
      </c>
      <c r="G8" s="97" t="s">
        <v>193</v>
      </c>
      <c r="H8" s="186">
        <v>2319.5</v>
      </c>
      <c r="I8" s="186">
        <v>6037.2</v>
      </c>
      <c r="J8" s="186">
        <v>3775.2</v>
      </c>
      <c r="K8" s="186">
        <v>6081.4</v>
      </c>
      <c r="L8" s="186">
        <v>2601.9</v>
      </c>
      <c r="M8" s="186"/>
      <c r="N8" s="186"/>
      <c r="O8" s="186"/>
      <c r="P8" s="186">
        <f>SUM(H8:O8)</f>
        <v>20815.2</v>
      </c>
      <c r="Q8" s="171" t="s">
        <v>172</v>
      </c>
    </row>
    <row r="9" spans="1:17" ht="34.5" customHeight="1">
      <c r="A9" s="169"/>
      <c r="B9" s="170"/>
      <c r="C9" s="166"/>
      <c r="D9" s="97" t="s">
        <v>166</v>
      </c>
      <c r="E9" s="97" t="s">
        <v>164</v>
      </c>
      <c r="F9" s="97" t="s">
        <v>211</v>
      </c>
      <c r="G9" s="97" t="s">
        <v>194</v>
      </c>
      <c r="H9" s="186">
        <v>389.7</v>
      </c>
      <c r="I9" s="186">
        <v>590.1</v>
      </c>
      <c r="J9" s="186">
        <v>889.8</v>
      </c>
      <c r="K9" s="186">
        <f>407.7+80.2+100+235.4</f>
        <v>823.3</v>
      </c>
      <c r="L9" s="186">
        <v>1366.1</v>
      </c>
      <c r="M9" s="186"/>
      <c r="N9" s="186"/>
      <c r="O9" s="186"/>
      <c r="P9" s="186">
        <f aca="true" t="shared" si="0" ref="P9:P14">SUM(H9:O9)</f>
        <v>4059</v>
      </c>
      <c r="Q9" s="171"/>
    </row>
    <row r="10" spans="1:17" ht="34.5" customHeight="1">
      <c r="A10" s="169"/>
      <c r="B10" s="170"/>
      <c r="C10" s="166"/>
      <c r="D10" s="97" t="s">
        <v>166</v>
      </c>
      <c r="E10" s="97" t="s">
        <v>164</v>
      </c>
      <c r="F10" s="97" t="s">
        <v>211</v>
      </c>
      <c r="G10" s="97" t="s">
        <v>259</v>
      </c>
      <c r="H10" s="186"/>
      <c r="I10" s="186"/>
      <c r="J10" s="186"/>
      <c r="K10" s="186"/>
      <c r="L10" s="186">
        <v>612.2</v>
      </c>
      <c r="M10" s="186"/>
      <c r="N10" s="186"/>
      <c r="O10" s="186"/>
      <c r="P10" s="186">
        <f t="shared" si="0"/>
        <v>612.2</v>
      </c>
      <c r="Q10" s="171"/>
    </row>
    <row r="11" spans="1:17" ht="34.5" customHeight="1">
      <c r="A11" s="169"/>
      <c r="B11" s="170"/>
      <c r="C11" s="166"/>
      <c r="D11" s="97" t="s">
        <v>166</v>
      </c>
      <c r="E11" s="97" t="s">
        <v>164</v>
      </c>
      <c r="F11" s="97" t="s">
        <v>225</v>
      </c>
      <c r="G11" s="97" t="s">
        <v>193</v>
      </c>
      <c r="H11" s="186">
        <v>0</v>
      </c>
      <c r="I11" s="186">
        <v>0</v>
      </c>
      <c r="J11" s="186">
        <v>531.2</v>
      </c>
      <c r="K11" s="186">
        <v>959.7</v>
      </c>
      <c r="L11" s="186">
        <v>486.3</v>
      </c>
      <c r="M11" s="186"/>
      <c r="N11" s="186"/>
      <c r="O11" s="186"/>
      <c r="P11" s="186">
        <f t="shared" si="0"/>
        <v>1977.2</v>
      </c>
      <c r="Q11" s="171"/>
    </row>
    <row r="12" spans="1:17" ht="34.5" customHeight="1">
      <c r="A12" s="169"/>
      <c r="B12" s="170"/>
      <c r="C12" s="166"/>
      <c r="D12" s="97" t="s">
        <v>166</v>
      </c>
      <c r="E12" s="97" t="s">
        <v>164</v>
      </c>
      <c r="F12" s="97" t="s">
        <v>225</v>
      </c>
      <c r="G12" s="97" t="s">
        <v>194</v>
      </c>
      <c r="H12" s="186">
        <v>0</v>
      </c>
      <c r="I12" s="186">
        <v>0</v>
      </c>
      <c r="J12" s="186">
        <v>278.7</v>
      </c>
      <c r="K12" s="186">
        <v>0</v>
      </c>
      <c r="L12" s="186">
        <v>423</v>
      </c>
      <c r="M12" s="186"/>
      <c r="N12" s="186"/>
      <c r="O12" s="186"/>
      <c r="P12" s="186">
        <f t="shared" si="0"/>
        <v>701.7</v>
      </c>
      <c r="Q12" s="171"/>
    </row>
    <row r="13" spans="1:17" ht="34.5" customHeight="1">
      <c r="A13" s="169"/>
      <c r="B13" s="170"/>
      <c r="C13" s="166"/>
      <c r="D13" s="97" t="s">
        <v>166</v>
      </c>
      <c r="E13" s="97" t="s">
        <v>164</v>
      </c>
      <c r="F13" s="97" t="s">
        <v>224</v>
      </c>
      <c r="G13" s="97" t="s">
        <v>193</v>
      </c>
      <c r="H13" s="186">
        <v>0</v>
      </c>
      <c r="I13" s="186">
        <v>0</v>
      </c>
      <c r="J13" s="186">
        <v>106.2</v>
      </c>
      <c r="K13" s="186">
        <v>48</v>
      </c>
      <c r="L13" s="186"/>
      <c r="M13" s="186"/>
      <c r="N13" s="186"/>
      <c r="O13" s="186"/>
      <c r="P13" s="186">
        <f t="shared" si="0"/>
        <v>154.2</v>
      </c>
      <c r="Q13" s="171"/>
    </row>
    <row r="14" spans="1:17" ht="34.5" customHeight="1">
      <c r="A14" s="169"/>
      <c r="B14" s="170"/>
      <c r="C14" s="166"/>
      <c r="D14" s="97" t="s">
        <v>166</v>
      </c>
      <c r="E14" s="97" t="s">
        <v>164</v>
      </c>
      <c r="F14" s="97" t="s">
        <v>224</v>
      </c>
      <c r="G14" s="97" t="s">
        <v>194</v>
      </c>
      <c r="H14" s="186">
        <v>0</v>
      </c>
      <c r="I14" s="186">
        <v>0</v>
      </c>
      <c r="J14" s="186">
        <v>55.8</v>
      </c>
      <c r="K14" s="186">
        <v>0</v>
      </c>
      <c r="L14" s="186">
        <v>46</v>
      </c>
      <c r="M14" s="186"/>
      <c r="N14" s="186"/>
      <c r="O14" s="186"/>
      <c r="P14" s="186">
        <f t="shared" si="0"/>
        <v>101.8</v>
      </c>
      <c r="Q14" s="171"/>
    </row>
    <row r="15" spans="1:17" ht="34.5" customHeight="1">
      <c r="A15" s="26"/>
      <c r="B15" s="101"/>
      <c r="C15" s="93"/>
      <c r="D15" s="97" t="s">
        <v>166</v>
      </c>
      <c r="E15" s="97" t="s">
        <v>164</v>
      </c>
      <c r="F15" s="97" t="s">
        <v>257</v>
      </c>
      <c r="G15" s="97" t="s">
        <v>194</v>
      </c>
      <c r="H15" s="186"/>
      <c r="I15" s="186"/>
      <c r="J15" s="186"/>
      <c r="K15" s="186"/>
      <c r="L15" s="186">
        <v>4549.5</v>
      </c>
      <c r="M15" s="186"/>
      <c r="N15" s="186"/>
      <c r="O15" s="186"/>
      <c r="P15" s="186"/>
      <c r="Q15" s="172"/>
    </row>
    <row r="16" spans="1:17" ht="34.5" customHeight="1">
      <c r="A16" s="26"/>
      <c r="B16" s="101"/>
      <c r="C16" s="93"/>
      <c r="D16" s="97" t="s">
        <v>166</v>
      </c>
      <c r="E16" s="97" t="s">
        <v>164</v>
      </c>
      <c r="F16" s="97" t="s">
        <v>258</v>
      </c>
      <c r="G16" s="97" t="s">
        <v>194</v>
      </c>
      <c r="H16" s="186"/>
      <c r="I16" s="186"/>
      <c r="J16" s="186"/>
      <c r="K16" s="186"/>
      <c r="L16" s="186">
        <v>505.5</v>
      </c>
      <c r="M16" s="186"/>
      <c r="N16" s="186"/>
      <c r="O16" s="186"/>
      <c r="P16" s="186"/>
      <c r="Q16" s="172"/>
    </row>
    <row r="17" spans="1:17" ht="34.5" customHeight="1">
      <c r="A17" s="169" t="s">
        <v>89</v>
      </c>
      <c r="B17" s="170" t="s">
        <v>154</v>
      </c>
      <c r="C17" s="128" t="s">
        <v>153</v>
      </c>
      <c r="D17" s="97" t="s">
        <v>166</v>
      </c>
      <c r="E17" s="97" t="s">
        <v>175</v>
      </c>
      <c r="F17" s="97" t="s">
        <v>210</v>
      </c>
      <c r="G17" s="97" t="s">
        <v>193</v>
      </c>
      <c r="H17" s="186">
        <v>5267.9</v>
      </c>
      <c r="I17" s="186">
        <v>4744.6</v>
      </c>
      <c r="J17" s="186">
        <v>5833</v>
      </c>
      <c r="K17" s="186">
        <v>6378.5</v>
      </c>
      <c r="L17" s="186">
        <v>8215.2</v>
      </c>
      <c r="M17" s="186">
        <v>8450</v>
      </c>
      <c r="N17" s="186">
        <v>8450</v>
      </c>
      <c r="O17" s="186">
        <v>8450</v>
      </c>
      <c r="P17" s="186">
        <f>SUM(H17:O17)</f>
        <v>55789.2</v>
      </c>
      <c r="Q17" s="166" t="s">
        <v>156</v>
      </c>
    </row>
    <row r="18" spans="1:17" ht="34.5" customHeight="1">
      <c r="A18" s="169"/>
      <c r="B18" s="170"/>
      <c r="C18" s="128"/>
      <c r="D18" s="97" t="s">
        <v>166</v>
      </c>
      <c r="E18" s="97" t="s">
        <v>175</v>
      </c>
      <c r="F18" s="97" t="s">
        <v>210</v>
      </c>
      <c r="G18" s="97" t="s">
        <v>194</v>
      </c>
      <c r="H18" s="186">
        <v>1080.8</v>
      </c>
      <c r="I18" s="186">
        <v>1020.8</v>
      </c>
      <c r="J18" s="186">
        <v>1237.7</v>
      </c>
      <c r="K18" s="186">
        <v>1529.5</v>
      </c>
      <c r="L18" s="186">
        <v>1757.5</v>
      </c>
      <c r="M18" s="186">
        <v>1675.8</v>
      </c>
      <c r="N18" s="186">
        <v>1675.8</v>
      </c>
      <c r="O18" s="186">
        <v>1675.8</v>
      </c>
      <c r="P18" s="186">
        <f aca="true" t="shared" si="1" ref="P18:P26">SUM(H18:O18)</f>
        <v>11653.7</v>
      </c>
      <c r="Q18" s="166"/>
    </row>
    <row r="19" spans="1:17" ht="34.5" customHeight="1">
      <c r="A19" s="169"/>
      <c r="B19" s="170"/>
      <c r="C19" s="128"/>
      <c r="D19" s="97" t="s">
        <v>166</v>
      </c>
      <c r="E19" s="97" t="s">
        <v>175</v>
      </c>
      <c r="F19" s="97" t="s">
        <v>226</v>
      </c>
      <c r="G19" s="97" t="s">
        <v>193</v>
      </c>
      <c r="H19" s="186">
        <v>0</v>
      </c>
      <c r="I19" s="186">
        <v>0</v>
      </c>
      <c r="J19" s="186">
        <v>187.8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f t="shared" si="1"/>
        <v>187.8</v>
      </c>
      <c r="Q19" s="166"/>
    </row>
    <row r="20" spans="1:17" ht="34.5" customHeight="1">
      <c r="A20" s="169"/>
      <c r="B20" s="170"/>
      <c r="C20" s="128"/>
      <c r="D20" s="97" t="s">
        <v>166</v>
      </c>
      <c r="E20" s="97" t="s">
        <v>175</v>
      </c>
      <c r="F20" s="97" t="s">
        <v>226</v>
      </c>
      <c r="G20" s="97" t="s">
        <v>194</v>
      </c>
      <c r="H20" s="186">
        <v>0</v>
      </c>
      <c r="I20" s="186">
        <v>0</v>
      </c>
      <c r="J20" s="186">
        <v>101.5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f t="shared" si="1"/>
        <v>101.5</v>
      </c>
      <c r="Q20" s="166"/>
    </row>
    <row r="21" spans="1:17" s="92" customFormat="1" ht="62.25" customHeight="1">
      <c r="A21" s="173" t="s">
        <v>90</v>
      </c>
      <c r="B21" s="101" t="s">
        <v>218</v>
      </c>
      <c r="C21" s="93" t="s">
        <v>153</v>
      </c>
      <c r="D21" s="97" t="s">
        <v>166</v>
      </c>
      <c r="E21" s="97" t="s">
        <v>164</v>
      </c>
      <c r="F21" s="97" t="s">
        <v>217</v>
      </c>
      <c r="G21" s="97" t="s">
        <v>193</v>
      </c>
      <c r="H21" s="186"/>
      <c r="I21" s="186">
        <v>694</v>
      </c>
      <c r="J21" s="186"/>
      <c r="K21" s="186"/>
      <c r="L21" s="186"/>
      <c r="M21" s="186"/>
      <c r="N21" s="186"/>
      <c r="O21" s="186"/>
      <c r="P21" s="186">
        <f t="shared" si="1"/>
        <v>694</v>
      </c>
      <c r="Q21" s="174"/>
    </row>
    <row r="22" spans="1:17" s="92" customFormat="1" ht="63.75" customHeight="1">
      <c r="A22" s="173" t="s">
        <v>204</v>
      </c>
      <c r="B22" s="101" t="s">
        <v>205</v>
      </c>
      <c r="C22" s="93" t="s">
        <v>153</v>
      </c>
      <c r="D22" s="97" t="s">
        <v>166</v>
      </c>
      <c r="E22" s="97" t="s">
        <v>164</v>
      </c>
      <c r="F22" s="97" t="s">
        <v>206</v>
      </c>
      <c r="G22" s="97" t="s">
        <v>193</v>
      </c>
      <c r="H22" s="186">
        <v>0</v>
      </c>
      <c r="I22" s="186">
        <v>7.3</v>
      </c>
      <c r="J22" s="186"/>
      <c r="K22" s="186"/>
      <c r="L22" s="186"/>
      <c r="M22" s="186"/>
      <c r="N22" s="186"/>
      <c r="O22" s="186"/>
      <c r="P22" s="186">
        <f t="shared" si="1"/>
        <v>7.3</v>
      </c>
      <c r="Q22" s="174"/>
    </row>
    <row r="23" spans="1:17" ht="46.5" customHeight="1">
      <c r="A23" s="173" t="s">
        <v>216</v>
      </c>
      <c r="B23" s="101" t="s">
        <v>220</v>
      </c>
      <c r="C23" s="93" t="s">
        <v>153</v>
      </c>
      <c r="D23" s="97" t="s">
        <v>166</v>
      </c>
      <c r="E23" s="97" t="s">
        <v>164</v>
      </c>
      <c r="F23" s="97" t="s">
        <v>221</v>
      </c>
      <c r="G23" s="97" t="s">
        <v>229</v>
      </c>
      <c r="H23" s="186"/>
      <c r="I23" s="186"/>
      <c r="J23" s="186">
        <v>6.8</v>
      </c>
      <c r="K23" s="186">
        <f>6.8+86.4</f>
        <v>93.2</v>
      </c>
      <c r="L23" s="186">
        <f>46.4+46.8</f>
        <v>93.2</v>
      </c>
      <c r="M23" s="186"/>
      <c r="N23" s="186"/>
      <c r="O23" s="186"/>
      <c r="P23" s="186">
        <f t="shared" si="1"/>
        <v>193.2</v>
      </c>
      <c r="Q23" s="166" t="s">
        <v>246</v>
      </c>
    </row>
    <row r="24" spans="1:17" ht="34.5" customHeight="1">
      <c r="A24" s="169" t="s">
        <v>219</v>
      </c>
      <c r="B24" s="170" t="s">
        <v>222</v>
      </c>
      <c r="C24" s="166" t="s">
        <v>153</v>
      </c>
      <c r="D24" s="97" t="s">
        <v>166</v>
      </c>
      <c r="E24" s="97" t="s">
        <v>164</v>
      </c>
      <c r="F24" s="97" t="s">
        <v>223</v>
      </c>
      <c r="G24" s="97" t="s">
        <v>229</v>
      </c>
      <c r="H24" s="186"/>
      <c r="I24" s="186"/>
      <c r="J24" s="186">
        <v>16.7</v>
      </c>
      <c r="K24" s="186">
        <f>10.1+2</f>
        <v>12.1</v>
      </c>
      <c r="L24" s="186">
        <v>10.5</v>
      </c>
      <c r="M24" s="186"/>
      <c r="N24" s="186"/>
      <c r="O24" s="186"/>
      <c r="P24" s="186">
        <f t="shared" si="1"/>
        <v>39.3</v>
      </c>
      <c r="Q24" s="166"/>
    </row>
    <row r="25" spans="1:17" ht="34.5" customHeight="1">
      <c r="A25" s="169"/>
      <c r="B25" s="170"/>
      <c r="C25" s="166"/>
      <c r="D25" s="97" t="s">
        <v>166</v>
      </c>
      <c r="E25" s="97" t="s">
        <v>164</v>
      </c>
      <c r="F25" s="97" t="s">
        <v>223</v>
      </c>
      <c r="G25" s="97" t="s">
        <v>194</v>
      </c>
      <c r="H25" s="186"/>
      <c r="I25" s="186"/>
      <c r="J25" s="186">
        <v>7.2</v>
      </c>
      <c r="K25" s="186"/>
      <c r="L25" s="186"/>
      <c r="M25" s="186"/>
      <c r="N25" s="186"/>
      <c r="O25" s="186"/>
      <c r="P25" s="186">
        <f t="shared" si="1"/>
        <v>7.2</v>
      </c>
      <c r="Q25" s="166"/>
    </row>
    <row r="26" spans="1:17" ht="34.5" customHeight="1">
      <c r="A26" s="162" t="s">
        <v>6</v>
      </c>
      <c r="B26" s="162"/>
      <c r="C26" s="98"/>
      <c r="D26" s="99"/>
      <c r="E26" s="99"/>
      <c r="F26" s="99"/>
      <c r="G26" s="99"/>
      <c r="H26" s="187">
        <f aca="true" t="shared" si="2" ref="H26:N26">SUM(H7:H25)</f>
        <v>10161.2</v>
      </c>
      <c r="I26" s="187">
        <f t="shared" si="2"/>
        <v>13094</v>
      </c>
      <c r="J26" s="187">
        <f t="shared" si="2"/>
        <v>13027.6</v>
      </c>
      <c r="K26" s="187">
        <f t="shared" si="2"/>
        <v>17311.7</v>
      </c>
      <c r="L26" s="187">
        <f t="shared" si="2"/>
        <v>20666.9</v>
      </c>
      <c r="M26" s="187">
        <f t="shared" si="2"/>
        <v>10125.8</v>
      </c>
      <c r="N26" s="187">
        <f t="shared" si="2"/>
        <v>10125.8</v>
      </c>
      <c r="O26" s="187">
        <f>SUM(O7:O25)</f>
        <v>10125.8</v>
      </c>
      <c r="P26" s="186">
        <f t="shared" si="1"/>
        <v>104638.8</v>
      </c>
      <c r="Q26" s="100"/>
    </row>
    <row r="27" spans="1:17" ht="33" customHeight="1">
      <c r="A27" s="167" t="s">
        <v>151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</row>
    <row r="28" spans="1:17" ht="34.5" customHeight="1">
      <c r="A28" s="163" t="s">
        <v>91</v>
      </c>
      <c r="B28" s="170" t="s">
        <v>185</v>
      </c>
      <c r="C28" s="166"/>
      <c r="D28" s="93" t="s">
        <v>166</v>
      </c>
      <c r="E28" s="94" t="s">
        <v>164</v>
      </c>
      <c r="F28" s="97" t="s">
        <v>211</v>
      </c>
      <c r="G28" s="94">
        <v>110</v>
      </c>
      <c r="H28" s="186">
        <v>13238</v>
      </c>
      <c r="I28" s="186">
        <v>13739.9</v>
      </c>
      <c r="J28" s="186">
        <v>12713.2</v>
      </c>
      <c r="K28" s="186">
        <v>12251.6</v>
      </c>
      <c r="L28" s="186">
        <v>11621.6</v>
      </c>
      <c r="M28" s="186">
        <v>10439.5</v>
      </c>
      <c r="N28" s="186">
        <v>10439.5</v>
      </c>
      <c r="O28" s="186">
        <v>10439.5</v>
      </c>
      <c r="P28" s="186">
        <f>SUM(H28:O28)</f>
        <v>94882.8</v>
      </c>
      <c r="Q28" s="166" t="s">
        <v>231</v>
      </c>
    </row>
    <row r="29" spans="1:17" ht="34.5" customHeight="1">
      <c r="A29" s="163"/>
      <c r="B29" s="170"/>
      <c r="C29" s="166"/>
      <c r="D29" s="93" t="s">
        <v>166</v>
      </c>
      <c r="E29" s="94" t="s">
        <v>164</v>
      </c>
      <c r="F29" s="97" t="s">
        <v>211</v>
      </c>
      <c r="G29" s="94">
        <v>240</v>
      </c>
      <c r="H29" s="186">
        <f>6496+150</f>
        <v>6646</v>
      </c>
      <c r="I29" s="186">
        <f>7475.8+89.9</f>
        <v>7565.7</v>
      </c>
      <c r="J29" s="186">
        <v>8087.8</v>
      </c>
      <c r="K29" s="186">
        <v>7359.7</v>
      </c>
      <c r="L29" s="186">
        <f>7456-L10</f>
        <v>6843.8</v>
      </c>
      <c r="M29" s="186">
        <v>4654.6</v>
      </c>
      <c r="N29" s="186">
        <v>4654.6</v>
      </c>
      <c r="O29" s="186">
        <v>4654.6</v>
      </c>
      <c r="P29" s="186">
        <f aca="true" t="shared" si="3" ref="P29:P70">SUM(H29:O29)</f>
        <v>50466.8</v>
      </c>
      <c r="Q29" s="166"/>
    </row>
    <row r="30" spans="1:17" ht="34.5" customHeight="1">
      <c r="A30" s="163"/>
      <c r="B30" s="170"/>
      <c r="C30" s="166"/>
      <c r="D30" s="93" t="s">
        <v>166</v>
      </c>
      <c r="E30" s="94" t="s">
        <v>164</v>
      </c>
      <c r="F30" s="97" t="s">
        <v>211</v>
      </c>
      <c r="G30" s="94">
        <v>611</v>
      </c>
      <c r="H30" s="186">
        <v>36650.2</v>
      </c>
      <c r="I30" s="186">
        <v>39146.8</v>
      </c>
      <c r="J30" s="186">
        <v>21385.4</v>
      </c>
      <c r="K30" s="186">
        <v>20376.5</v>
      </c>
      <c r="L30" s="186">
        <v>21744.3</v>
      </c>
      <c r="M30" s="186">
        <v>18948.4</v>
      </c>
      <c r="N30" s="186">
        <v>18948.4</v>
      </c>
      <c r="O30" s="186">
        <v>18948.4</v>
      </c>
      <c r="P30" s="186">
        <f t="shared" si="3"/>
        <v>196148.4</v>
      </c>
      <c r="Q30" s="166"/>
    </row>
    <row r="31" spans="1:17" ht="34.5" customHeight="1">
      <c r="A31" s="163"/>
      <c r="B31" s="170"/>
      <c r="C31" s="166"/>
      <c r="D31" s="93">
        <v>975</v>
      </c>
      <c r="E31" s="97" t="s">
        <v>164</v>
      </c>
      <c r="F31" s="97" t="s">
        <v>211</v>
      </c>
      <c r="G31" s="94">
        <v>612</v>
      </c>
      <c r="H31" s="186">
        <v>68.5</v>
      </c>
      <c r="I31" s="186"/>
      <c r="J31" s="186">
        <v>0</v>
      </c>
      <c r="K31" s="186"/>
      <c r="L31" s="186"/>
      <c r="M31" s="186"/>
      <c r="N31" s="186"/>
      <c r="O31" s="186"/>
      <c r="P31" s="186">
        <f t="shared" si="3"/>
        <v>68.5</v>
      </c>
      <c r="Q31" s="166"/>
    </row>
    <row r="32" spans="1:17" ht="34.5" customHeight="1">
      <c r="A32" s="163"/>
      <c r="B32" s="170"/>
      <c r="C32" s="166"/>
      <c r="D32" s="93" t="s">
        <v>166</v>
      </c>
      <c r="E32" s="94" t="s">
        <v>164</v>
      </c>
      <c r="F32" s="97" t="s">
        <v>211</v>
      </c>
      <c r="G32" s="94">
        <v>621</v>
      </c>
      <c r="H32" s="186">
        <v>16861.8</v>
      </c>
      <c r="I32" s="186">
        <v>17529.8</v>
      </c>
      <c r="J32" s="186">
        <v>8899.2</v>
      </c>
      <c r="K32" s="186">
        <v>8641.4</v>
      </c>
      <c r="L32" s="186">
        <v>9217.1</v>
      </c>
      <c r="M32" s="186">
        <v>8791.2</v>
      </c>
      <c r="N32" s="186">
        <v>8791.2</v>
      </c>
      <c r="O32" s="186">
        <v>8791.2</v>
      </c>
      <c r="P32" s="186">
        <f t="shared" si="3"/>
        <v>87522.9</v>
      </c>
      <c r="Q32" s="166"/>
    </row>
    <row r="33" spans="1:17" ht="34.5" customHeight="1">
      <c r="A33" s="163"/>
      <c r="B33" s="170"/>
      <c r="C33" s="166"/>
      <c r="D33" s="93">
        <v>975</v>
      </c>
      <c r="E33" s="97" t="s">
        <v>164</v>
      </c>
      <c r="F33" s="97" t="s">
        <v>211</v>
      </c>
      <c r="G33" s="94">
        <v>622</v>
      </c>
      <c r="H33" s="186">
        <v>150</v>
      </c>
      <c r="I33" s="186"/>
      <c r="J33" s="186"/>
      <c r="K33" s="186"/>
      <c r="L33" s="186"/>
      <c r="M33" s="186"/>
      <c r="N33" s="186"/>
      <c r="O33" s="186"/>
      <c r="P33" s="186">
        <f t="shared" si="3"/>
        <v>150</v>
      </c>
      <c r="Q33" s="166"/>
    </row>
    <row r="34" spans="1:17" ht="34.5" customHeight="1">
      <c r="A34" s="163"/>
      <c r="B34" s="170"/>
      <c r="C34" s="166"/>
      <c r="D34" s="93">
        <v>975</v>
      </c>
      <c r="E34" s="97" t="s">
        <v>164</v>
      </c>
      <c r="F34" s="97" t="s">
        <v>211</v>
      </c>
      <c r="G34" s="94">
        <v>850</v>
      </c>
      <c r="H34" s="186">
        <v>26.5</v>
      </c>
      <c r="I34" s="186">
        <v>121.1</v>
      </c>
      <c r="J34" s="186">
        <v>14.2</v>
      </c>
      <c r="K34" s="186">
        <v>12.5</v>
      </c>
      <c r="L34" s="186">
        <v>136.1</v>
      </c>
      <c r="M34" s="186">
        <v>36.9</v>
      </c>
      <c r="N34" s="186">
        <v>36.9</v>
      </c>
      <c r="O34" s="186">
        <v>36.9</v>
      </c>
      <c r="P34" s="186">
        <f t="shared" si="3"/>
        <v>421.1</v>
      </c>
      <c r="Q34" s="166"/>
    </row>
    <row r="35" spans="1:17" ht="34.5" customHeight="1">
      <c r="A35" s="163"/>
      <c r="B35" s="170"/>
      <c r="C35" s="166"/>
      <c r="D35" s="93" t="s">
        <v>166</v>
      </c>
      <c r="E35" s="94" t="s">
        <v>164</v>
      </c>
      <c r="F35" s="97" t="s">
        <v>213</v>
      </c>
      <c r="G35" s="94">
        <v>110</v>
      </c>
      <c r="H35" s="186">
        <v>671.1</v>
      </c>
      <c r="I35" s="186">
        <v>882.4</v>
      </c>
      <c r="J35" s="186">
        <v>1697.2</v>
      </c>
      <c r="K35" s="186">
        <f>1447.3+437.1</f>
        <v>1884.4</v>
      </c>
      <c r="L35" s="186">
        <v>2298.1</v>
      </c>
      <c r="M35" s="186">
        <v>1391.4</v>
      </c>
      <c r="N35" s="186">
        <v>1391.4</v>
      </c>
      <c r="O35" s="186">
        <v>1391.4</v>
      </c>
      <c r="P35" s="186">
        <f t="shared" si="3"/>
        <v>11607.4</v>
      </c>
      <c r="Q35" s="166"/>
    </row>
    <row r="36" spans="1:17" ht="34.5" customHeight="1">
      <c r="A36" s="163"/>
      <c r="B36" s="170"/>
      <c r="C36" s="166"/>
      <c r="D36" s="93" t="s">
        <v>166</v>
      </c>
      <c r="E36" s="94" t="s">
        <v>164</v>
      </c>
      <c r="F36" s="97" t="s">
        <v>213</v>
      </c>
      <c r="G36" s="94">
        <v>611</v>
      </c>
      <c r="H36" s="186">
        <v>1841.5</v>
      </c>
      <c r="I36" s="186">
        <v>2844</v>
      </c>
      <c r="J36" s="186">
        <v>7162.7</v>
      </c>
      <c r="K36" s="186">
        <v>5652.6</v>
      </c>
      <c r="L36" s="186">
        <v>9203</v>
      </c>
      <c r="M36" s="186">
        <v>5179.4</v>
      </c>
      <c r="N36" s="186">
        <v>5179.4</v>
      </c>
      <c r="O36" s="186">
        <v>5179.4</v>
      </c>
      <c r="P36" s="186">
        <f t="shared" si="3"/>
        <v>42242</v>
      </c>
      <c r="Q36" s="166"/>
    </row>
    <row r="37" spans="1:17" ht="34.5" customHeight="1">
      <c r="A37" s="163"/>
      <c r="B37" s="170"/>
      <c r="C37" s="166"/>
      <c r="D37" s="93">
        <v>975</v>
      </c>
      <c r="E37" s="97" t="s">
        <v>164</v>
      </c>
      <c r="F37" s="97" t="s">
        <v>213</v>
      </c>
      <c r="G37" s="94">
        <v>621</v>
      </c>
      <c r="H37" s="186"/>
      <c r="I37" s="186">
        <v>34.2</v>
      </c>
      <c r="J37" s="186">
        <v>65.4</v>
      </c>
      <c r="K37" s="186">
        <v>91.9</v>
      </c>
      <c r="L37" s="186">
        <v>172.8</v>
      </c>
      <c r="M37" s="186">
        <v>155.4</v>
      </c>
      <c r="N37" s="186">
        <v>155.4</v>
      </c>
      <c r="O37" s="186">
        <v>155.4</v>
      </c>
      <c r="P37" s="186">
        <f t="shared" si="3"/>
        <v>830.5</v>
      </c>
      <c r="Q37" s="166"/>
    </row>
    <row r="38" spans="1:17" ht="34.5" customHeight="1">
      <c r="A38" s="163"/>
      <c r="B38" s="170"/>
      <c r="C38" s="166"/>
      <c r="D38" s="93" t="s">
        <v>166</v>
      </c>
      <c r="E38" s="94" t="s">
        <v>164</v>
      </c>
      <c r="F38" s="97" t="s">
        <v>177</v>
      </c>
      <c r="G38" s="94">
        <v>611</v>
      </c>
      <c r="H38" s="186">
        <v>946.6</v>
      </c>
      <c r="I38" s="186">
        <v>1533.9</v>
      </c>
      <c r="J38" s="186"/>
      <c r="K38" s="186"/>
      <c r="L38" s="186"/>
      <c r="M38" s="186"/>
      <c r="N38" s="186"/>
      <c r="O38" s="186"/>
      <c r="P38" s="186">
        <f t="shared" si="3"/>
        <v>2480.5</v>
      </c>
      <c r="Q38" s="166"/>
    </row>
    <row r="39" spans="1:17" ht="34.5" customHeight="1">
      <c r="A39" s="163"/>
      <c r="B39" s="170"/>
      <c r="C39" s="166"/>
      <c r="D39" s="93" t="s">
        <v>166</v>
      </c>
      <c r="E39" s="94" t="s">
        <v>164</v>
      </c>
      <c r="F39" s="97" t="s">
        <v>178</v>
      </c>
      <c r="G39" s="94">
        <v>110</v>
      </c>
      <c r="H39" s="186">
        <v>17</v>
      </c>
      <c r="I39" s="186"/>
      <c r="J39" s="186"/>
      <c r="K39" s="186"/>
      <c r="L39" s="186"/>
      <c r="M39" s="186"/>
      <c r="N39" s="186"/>
      <c r="O39" s="186"/>
      <c r="P39" s="186">
        <f t="shared" si="3"/>
        <v>17</v>
      </c>
      <c r="Q39" s="166"/>
    </row>
    <row r="40" spans="1:17" ht="34.5" customHeight="1">
      <c r="A40" s="163"/>
      <c r="B40" s="170"/>
      <c r="C40" s="166"/>
      <c r="D40" s="93" t="s">
        <v>166</v>
      </c>
      <c r="E40" s="94" t="s">
        <v>164</v>
      </c>
      <c r="F40" s="97" t="s">
        <v>178</v>
      </c>
      <c r="G40" s="94">
        <v>611</v>
      </c>
      <c r="H40" s="186">
        <v>20.7</v>
      </c>
      <c r="I40" s="186"/>
      <c r="J40" s="186"/>
      <c r="K40" s="186"/>
      <c r="L40" s="186"/>
      <c r="M40" s="186"/>
      <c r="N40" s="186"/>
      <c r="O40" s="186"/>
      <c r="P40" s="186">
        <f t="shared" si="3"/>
        <v>20.7</v>
      </c>
      <c r="Q40" s="166"/>
    </row>
    <row r="41" spans="1:17" ht="34.5" customHeight="1" hidden="1">
      <c r="A41" s="163"/>
      <c r="B41" s="170"/>
      <c r="C41" s="166"/>
      <c r="D41" s="93" t="s">
        <v>166</v>
      </c>
      <c r="E41" s="94" t="s">
        <v>164</v>
      </c>
      <c r="F41" s="97" t="s">
        <v>178</v>
      </c>
      <c r="G41" s="94">
        <v>621</v>
      </c>
      <c r="H41" s="186">
        <v>0</v>
      </c>
      <c r="I41" s="186"/>
      <c r="J41" s="186"/>
      <c r="K41" s="186"/>
      <c r="L41" s="186"/>
      <c r="M41" s="186"/>
      <c r="N41" s="186"/>
      <c r="O41" s="186"/>
      <c r="P41" s="186">
        <f t="shared" si="3"/>
        <v>0</v>
      </c>
      <c r="Q41" s="166"/>
    </row>
    <row r="42" spans="1:17" ht="34.5" customHeight="1" hidden="1">
      <c r="A42" s="163"/>
      <c r="B42" s="170"/>
      <c r="C42" s="166"/>
      <c r="D42" s="93">
        <v>975</v>
      </c>
      <c r="E42" s="97" t="s">
        <v>164</v>
      </c>
      <c r="F42" s="97" t="s">
        <v>214</v>
      </c>
      <c r="G42" s="94">
        <v>611</v>
      </c>
      <c r="H42" s="186"/>
      <c r="I42" s="186"/>
      <c r="J42" s="186">
        <v>0</v>
      </c>
      <c r="K42" s="186"/>
      <c r="L42" s="186"/>
      <c r="M42" s="186"/>
      <c r="N42" s="186"/>
      <c r="O42" s="186"/>
      <c r="P42" s="186">
        <f t="shared" si="3"/>
        <v>0</v>
      </c>
      <c r="Q42" s="166"/>
    </row>
    <row r="43" spans="1:17" ht="34.5" customHeight="1">
      <c r="A43" s="163"/>
      <c r="B43" s="170"/>
      <c r="C43" s="166"/>
      <c r="D43" s="93">
        <v>975</v>
      </c>
      <c r="E43" s="97" t="s">
        <v>164</v>
      </c>
      <c r="F43" s="97" t="s">
        <v>215</v>
      </c>
      <c r="G43" s="94">
        <v>611</v>
      </c>
      <c r="H43" s="186"/>
      <c r="I43" s="186"/>
      <c r="J43" s="186">
        <v>69.8</v>
      </c>
      <c r="K43" s="186"/>
      <c r="L43" s="186"/>
      <c r="M43" s="186"/>
      <c r="N43" s="186"/>
      <c r="O43" s="186"/>
      <c r="P43" s="186">
        <f t="shared" si="3"/>
        <v>69.8</v>
      </c>
      <c r="Q43" s="166"/>
    </row>
    <row r="44" spans="1:17" ht="34.5" customHeight="1">
      <c r="A44" s="163"/>
      <c r="B44" s="170"/>
      <c r="C44" s="166"/>
      <c r="D44" s="93">
        <v>975</v>
      </c>
      <c r="E44" s="97" t="s">
        <v>164</v>
      </c>
      <c r="F44" s="97" t="s">
        <v>179</v>
      </c>
      <c r="G44" s="94">
        <v>611</v>
      </c>
      <c r="H44" s="186">
        <v>50.1</v>
      </c>
      <c r="I44" s="186">
        <v>30</v>
      </c>
      <c r="J44" s="186"/>
      <c r="K44" s="186"/>
      <c r="L44" s="186"/>
      <c r="M44" s="186"/>
      <c r="N44" s="186"/>
      <c r="O44" s="186"/>
      <c r="P44" s="186">
        <f t="shared" si="3"/>
        <v>80.1</v>
      </c>
      <c r="Q44" s="166"/>
    </row>
    <row r="45" spans="1:17" ht="34.5" customHeight="1">
      <c r="A45" s="163" t="s">
        <v>92</v>
      </c>
      <c r="B45" s="170" t="s">
        <v>186</v>
      </c>
      <c r="C45" s="166"/>
      <c r="D45" s="93">
        <v>975</v>
      </c>
      <c r="E45" s="97" t="s">
        <v>164</v>
      </c>
      <c r="F45" s="97" t="s">
        <v>208</v>
      </c>
      <c r="G45" s="94">
        <v>110</v>
      </c>
      <c r="H45" s="186">
        <v>2069.1</v>
      </c>
      <c r="I45" s="186">
        <v>2048.5</v>
      </c>
      <c r="J45" s="186">
        <v>2159.8</v>
      </c>
      <c r="K45" s="186">
        <f>1921.59+580.31</f>
        <v>2501.9</v>
      </c>
      <c r="L45" s="186">
        <v>2453.9</v>
      </c>
      <c r="M45" s="186">
        <v>2338.9</v>
      </c>
      <c r="N45" s="186">
        <v>2338.9</v>
      </c>
      <c r="O45" s="186">
        <v>2338.9</v>
      </c>
      <c r="P45" s="186">
        <f t="shared" si="3"/>
        <v>18249.9</v>
      </c>
      <c r="Q45" s="166"/>
    </row>
    <row r="46" spans="1:17" ht="34.5" customHeight="1">
      <c r="A46" s="163"/>
      <c r="B46" s="170"/>
      <c r="C46" s="166"/>
      <c r="D46" s="93">
        <v>975</v>
      </c>
      <c r="E46" s="97" t="s">
        <v>164</v>
      </c>
      <c r="F46" s="97" t="s">
        <v>208</v>
      </c>
      <c r="G46" s="94">
        <v>244</v>
      </c>
      <c r="H46" s="186">
        <v>48</v>
      </c>
      <c r="I46" s="186">
        <v>49.5</v>
      </c>
      <c r="J46" s="186">
        <v>152</v>
      </c>
      <c r="K46" s="186">
        <v>194.7</v>
      </c>
      <c r="L46" s="186">
        <v>150.7</v>
      </c>
      <c r="M46" s="186">
        <v>184.9</v>
      </c>
      <c r="N46" s="186">
        <v>184.9</v>
      </c>
      <c r="O46" s="186">
        <v>184.9</v>
      </c>
      <c r="P46" s="186">
        <f t="shared" si="3"/>
        <v>1149.6</v>
      </c>
      <c r="Q46" s="166"/>
    </row>
    <row r="47" spans="1:17" ht="34.5" customHeight="1">
      <c r="A47" s="163"/>
      <c r="B47" s="170"/>
      <c r="C47" s="166"/>
      <c r="D47" s="93">
        <v>975</v>
      </c>
      <c r="E47" s="97" t="s">
        <v>164</v>
      </c>
      <c r="F47" s="97" t="s">
        <v>208</v>
      </c>
      <c r="G47" s="94">
        <v>611</v>
      </c>
      <c r="H47" s="186">
        <v>69419.8</v>
      </c>
      <c r="I47" s="186">
        <v>74727.6</v>
      </c>
      <c r="J47" s="186">
        <v>75371.4</v>
      </c>
      <c r="K47" s="186">
        <v>82441.7</v>
      </c>
      <c r="L47" s="186">
        <v>87113.3</v>
      </c>
      <c r="M47" s="186">
        <v>88666.7</v>
      </c>
      <c r="N47" s="186">
        <v>88666.7</v>
      </c>
      <c r="O47" s="186">
        <v>88666.7</v>
      </c>
      <c r="P47" s="186">
        <f t="shared" si="3"/>
        <v>655073.9</v>
      </c>
      <c r="Q47" s="166"/>
    </row>
    <row r="48" spans="1:17" ht="34.5" customHeight="1">
      <c r="A48" s="163"/>
      <c r="B48" s="170"/>
      <c r="C48" s="166"/>
      <c r="D48" s="93">
        <v>975</v>
      </c>
      <c r="E48" s="97" t="s">
        <v>164</v>
      </c>
      <c r="F48" s="97" t="s">
        <v>208</v>
      </c>
      <c r="G48" s="94">
        <v>612</v>
      </c>
      <c r="H48" s="186">
        <v>1060.3</v>
      </c>
      <c r="I48" s="186">
        <v>685.7</v>
      </c>
      <c r="J48" s="186">
        <v>3330.5</v>
      </c>
      <c r="K48" s="186">
        <v>4576</v>
      </c>
      <c r="L48" s="186">
        <v>4798.1</v>
      </c>
      <c r="M48" s="186">
        <v>3742</v>
      </c>
      <c r="N48" s="186">
        <v>3742</v>
      </c>
      <c r="O48" s="186">
        <v>3742</v>
      </c>
      <c r="P48" s="186">
        <f t="shared" si="3"/>
        <v>25676.6</v>
      </c>
      <c r="Q48" s="166"/>
    </row>
    <row r="49" spans="1:17" ht="34.5" customHeight="1">
      <c r="A49" s="163"/>
      <c r="B49" s="170"/>
      <c r="C49" s="166"/>
      <c r="D49" s="93">
        <v>975</v>
      </c>
      <c r="E49" s="97" t="s">
        <v>164</v>
      </c>
      <c r="F49" s="97" t="s">
        <v>208</v>
      </c>
      <c r="G49" s="94">
        <v>621</v>
      </c>
      <c r="H49" s="186">
        <v>28912.7</v>
      </c>
      <c r="I49" s="186">
        <v>29234.2</v>
      </c>
      <c r="J49" s="186">
        <v>29412</v>
      </c>
      <c r="K49" s="186">
        <v>31346.1</v>
      </c>
      <c r="L49" s="186">
        <v>32415.7</v>
      </c>
      <c r="M49" s="186">
        <v>32209.7</v>
      </c>
      <c r="N49" s="186">
        <v>32209.7</v>
      </c>
      <c r="O49" s="186">
        <v>32209.7</v>
      </c>
      <c r="P49" s="186">
        <f t="shared" si="3"/>
        <v>247949.8</v>
      </c>
      <c r="Q49" s="166"/>
    </row>
    <row r="50" spans="1:17" ht="34.5" customHeight="1">
      <c r="A50" s="163"/>
      <c r="B50" s="170"/>
      <c r="C50" s="166"/>
      <c r="D50" s="93">
        <v>975</v>
      </c>
      <c r="E50" s="97" t="s">
        <v>164</v>
      </c>
      <c r="F50" s="97" t="s">
        <v>208</v>
      </c>
      <c r="G50" s="94">
        <v>622</v>
      </c>
      <c r="H50" s="186">
        <v>348.3</v>
      </c>
      <c r="I50" s="186">
        <v>360.9</v>
      </c>
      <c r="J50" s="186">
        <v>1248.9</v>
      </c>
      <c r="K50" s="186">
        <v>1661.6</v>
      </c>
      <c r="L50" s="186">
        <v>1917.9</v>
      </c>
      <c r="M50" s="186">
        <v>1318.9</v>
      </c>
      <c r="N50" s="186">
        <v>1318.9</v>
      </c>
      <c r="O50" s="186">
        <v>1318.9</v>
      </c>
      <c r="P50" s="186">
        <f t="shared" si="3"/>
        <v>9494.3</v>
      </c>
      <c r="Q50" s="166"/>
    </row>
    <row r="51" spans="1:17" ht="34.5" customHeight="1">
      <c r="A51" s="163"/>
      <c r="B51" s="170"/>
      <c r="C51" s="166"/>
      <c r="D51" s="93">
        <v>975</v>
      </c>
      <c r="E51" s="97" t="s">
        <v>164</v>
      </c>
      <c r="F51" s="97" t="s">
        <v>208</v>
      </c>
      <c r="G51" s="94">
        <v>870</v>
      </c>
      <c r="H51" s="186"/>
      <c r="I51" s="186"/>
      <c r="J51" s="186"/>
      <c r="K51" s="186">
        <v>1355.7</v>
      </c>
      <c r="L51" s="186"/>
      <c r="M51" s="186"/>
      <c r="N51" s="186"/>
      <c r="O51" s="186"/>
      <c r="P51" s="186">
        <f t="shared" si="3"/>
        <v>1355.7</v>
      </c>
      <c r="Q51" s="166"/>
    </row>
    <row r="52" spans="1:17" ht="34.5" customHeight="1">
      <c r="A52" s="163"/>
      <c r="B52" s="170"/>
      <c r="C52" s="166"/>
      <c r="D52" s="93">
        <v>975</v>
      </c>
      <c r="E52" s="97" t="s">
        <v>164</v>
      </c>
      <c r="F52" s="97" t="s">
        <v>196</v>
      </c>
      <c r="G52" s="94">
        <v>110</v>
      </c>
      <c r="H52" s="186">
        <v>19.7</v>
      </c>
      <c r="I52" s="186"/>
      <c r="J52" s="186"/>
      <c r="K52" s="186"/>
      <c r="L52" s="186"/>
      <c r="M52" s="186"/>
      <c r="N52" s="186"/>
      <c r="O52" s="186"/>
      <c r="P52" s="186">
        <f t="shared" si="3"/>
        <v>19.7</v>
      </c>
      <c r="Q52" s="166"/>
    </row>
    <row r="53" spans="1:17" ht="34.5" customHeight="1">
      <c r="A53" s="163"/>
      <c r="B53" s="170"/>
      <c r="C53" s="166"/>
      <c r="D53" s="93">
        <v>975</v>
      </c>
      <c r="E53" s="97" t="s">
        <v>164</v>
      </c>
      <c r="F53" s="97" t="s">
        <v>209</v>
      </c>
      <c r="G53" s="94">
        <v>110</v>
      </c>
      <c r="H53" s="186"/>
      <c r="I53" s="186"/>
      <c r="J53" s="186">
        <v>911.7</v>
      </c>
      <c r="K53" s="186">
        <v>908.9</v>
      </c>
      <c r="L53" s="186">
        <f>724.5+218.8</f>
        <v>943.3</v>
      </c>
      <c r="M53" s="186">
        <v>774.9</v>
      </c>
      <c r="N53" s="186">
        <v>774.9</v>
      </c>
      <c r="O53" s="186">
        <v>774.9</v>
      </c>
      <c r="P53" s="186">
        <f t="shared" si="3"/>
        <v>5088.6</v>
      </c>
      <c r="Q53" s="166"/>
    </row>
    <row r="54" spans="1:17" ht="34.5" customHeight="1">
      <c r="A54" s="163"/>
      <c r="B54" s="170"/>
      <c r="C54" s="166"/>
      <c r="D54" s="93">
        <v>975</v>
      </c>
      <c r="E54" s="97" t="s">
        <v>164</v>
      </c>
      <c r="F54" s="97" t="s">
        <v>209</v>
      </c>
      <c r="G54" s="94">
        <v>240</v>
      </c>
      <c r="H54" s="186"/>
      <c r="I54" s="186"/>
      <c r="J54" s="186">
        <v>17.5</v>
      </c>
      <c r="K54" s="186">
        <v>20.2</v>
      </c>
      <c r="L54" s="186">
        <v>20.2</v>
      </c>
      <c r="M54" s="186">
        <v>20.3</v>
      </c>
      <c r="N54" s="186">
        <v>20.3</v>
      </c>
      <c r="O54" s="186">
        <v>20.3</v>
      </c>
      <c r="P54" s="186">
        <f t="shared" si="3"/>
        <v>118.8</v>
      </c>
      <c r="Q54" s="166"/>
    </row>
    <row r="55" spans="1:17" ht="34.5" customHeight="1">
      <c r="A55" s="163"/>
      <c r="B55" s="170"/>
      <c r="C55" s="166"/>
      <c r="D55" s="93">
        <v>975</v>
      </c>
      <c r="E55" s="97" t="s">
        <v>164</v>
      </c>
      <c r="F55" s="97" t="s">
        <v>209</v>
      </c>
      <c r="G55" s="94">
        <v>611</v>
      </c>
      <c r="H55" s="186"/>
      <c r="I55" s="186"/>
      <c r="J55" s="186">
        <v>19514.4</v>
      </c>
      <c r="K55" s="186">
        <v>19413.4</v>
      </c>
      <c r="L55" s="186">
        <v>20229.8</v>
      </c>
      <c r="M55" s="186">
        <v>21852.5</v>
      </c>
      <c r="N55" s="186">
        <v>21852.5</v>
      </c>
      <c r="O55" s="186">
        <v>21852.5</v>
      </c>
      <c r="P55" s="186">
        <f t="shared" si="3"/>
        <v>124715.1</v>
      </c>
      <c r="Q55" s="166"/>
    </row>
    <row r="56" spans="1:17" ht="34.5" customHeight="1">
      <c r="A56" s="163"/>
      <c r="B56" s="170"/>
      <c r="C56" s="166"/>
      <c r="D56" s="93">
        <v>975</v>
      </c>
      <c r="E56" s="97" t="s">
        <v>164</v>
      </c>
      <c r="F56" s="97" t="s">
        <v>209</v>
      </c>
      <c r="G56" s="94">
        <v>612</v>
      </c>
      <c r="H56" s="186"/>
      <c r="I56" s="186"/>
      <c r="J56" s="186"/>
      <c r="K56" s="186">
        <v>119</v>
      </c>
      <c r="L56" s="186">
        <v>113</v>
      </c>
      <c r="M56" s="186">
        <v>118</v>
      </c>
      <c r="N56" s="186">
        <v>118</v>
      </c>
      <c r="O56" s="186">
        <v>118</v>
      </c>
      <c r="P56" s="186">
        <f t="shared" si="3"/>
        <v>586</v>
      </c>
      <c r="Q56" s="166"/>
    </row>
    <row r="57" spans="1:17" ht="34.5" customHeight="1">
      <c r="A57" s="163"/>
      <c r="B57" s="170"/>
      <c r="C57" s="166"/>
      <c r="D57" s="93">
        <v>975</v>
      </c>
      <c r="E57" s="97" t="s">
        <v>164</v>
      </c>
      <c r="F57" s="97" t="s">
        <v>209</v>
      </c>
      <c r="G57" s="94">
        <v>621</v>
      </c>
      <c r="H57" s="186"/>
      <c r="I57" s="186"/>
      <c r="J57" s="186">
        <v>9019.2</v>
      </c>
      <c r="K57" s="186">
        <v>9035.1</v>
      </c>
      <c r="L57" s="186">
        <v>9369.3</v>
      </c>
      <c r="M57" s="186">
        <v>7819.4</v>
      </c>
      <c r="N57" s="186">
        <v>7819.4</v>
      </c>
      <c r="O57" s="186">
        <v>7819.4</v>
      </c>
      <c r="P57" s="186">
        <f t="shared" si="3"/>
        <v>50881.8</v>
      </c>
      <c r="Q57" s="166"/>
    </row>
    <row r="58" spans="1:17" ht="34.5" customHeight="1">
      <c r="A58" s="163"/>
      <c r="B58" s="170"/>
      <c r="C58" s="166"/>
      <c r="D58" s="93">
        <v>975</v>
      </c>
      <c r="E58" s="97" t="s">
        <v>164</v>
      </c>
      <c r="F58" s="97" t="s">
        <v>251</v>
      </c>
      <c r="G58" s="94">
        <v>621</v>
      </c>
      <c r="H58" s="186"/>
      <c r="I58" s="186"/>
      <c r="J58" s="186"/>
      <c r="K58" s="186"/>
      <c r="L58" s="186">
        <v>162.8</v>
      </c>
      <c r="M58" s="186"/>
      <c r="N58" s="186"/>
      <c r="O58" s="186"/>
      <c r="P58" s="186">
        <f t="shared" si="3"/>
        <v>162.8</v>
      </c>
      <c r="Q58" s="166"/>
    </row>
    <row r="59" spans="1:17" ht="34.5" customHeight="1">
      <c r="A59" s="163"/>
      <c r="B59" s="170"/>
      <c r="C59" s="166"/>
      <c r="D59" s="93">
        <v>975</v>
      </c>
      <c r="E59" s="97" t="s">
        <v>164</v>
      </c>
      <c r="F59" s="97" t="s">
        <v>252</v>
      </c>
      <c r="G59" s="94">
        <v>611</v>
      </c>
      <c r="H59" s="186"/>
      <c r="I59" s="186"/>
      <c r="J59" s="186"/>
      <c r="K59" s="186"/>
      <c r="L59" s="186">
        <v>329.3</v>
      </c>
      <c r="M59" s="186"/>
      <c r="N59" s="186"/>
      <c r="O59" s="186"/>
      <c r="P59" s="186">
        <f t="shared" si="3"/>
        <v>329.3</v>
      </c>
      <c r="Q59" s="166"/>
    </row>
    <row r="60" spans="1:17" ht="34.5" customHeight="1">
      <c r="A60" s="163"/>
      <c r="B60" s="170"/>
      <c r="C60" s="166"/>
      <c r="D60" s="93">
        <v>975</v>
      </c>
      <c r="E60" s="97" t="s">
        <v>164</v>
      </c>
      <c r="F60" s="97" t="s">
        <v>253</v>
      </c>
      <c r="G60" s="94">
        <v>110</v>
      </c>
      <c r="H60" s="186"/>
      <c r="I60" s="186"/>
      <c r="J60" s="186"/>
      <c r="K60" s="186"/>
      <c r="L60" s="186">
        <v>460.4</v>
      </c>
      <c r="M60" s="186"/>
      <c r="N60" s="186"/>
      <c r="O60" s="186"/>
      <c r="P60" s="186">
        <f t="shared" si="3"/>
        <v>460.4</v>
      </c>
      <c r="Q60" s="166"/>
    </row>
    <row r="61" spans="1:17" ht="34.5" customHeight="1">
      <c r="A61" s="163"/>
      <c r="B61" s="170"/>
      <c r="C61" s="166"/>
      <c r="D61" s="93">
        <v>975</v>
      </c>
      <c r="E61" s="97" t="s">
        <v>164</v>
      </c>
      <c r="F61" s="97" t="s">
        <v>209</v>
      </c>
      <c r="G61" s="94">
        <v>870</v>
      </c>
      <c r="H61" s="186"/>
      <c r="I61" s="186"/>
      <c r="J61" s="186"/>
      <c r="K61" s="186"/>
      <c r="L61" s="186"/>
      <c r="M61" s="186"/>
      <c r="N61" s="186"/>
      <c r="O61" s="186"/>
      <c r="P61" s="186">
        <f t="shared" si="3"/>
        <v>0</v>
      </c>
      <c r="Q61" s="166"/>
    </row>
    <row r="62" spans="1:17" ht="34.5" customHeight="1">
      <c r="A62" s="163"/>
      <c r="B62" s="170"/>
      <c r="C62" s="166"/>
      <c r="D62" s="93">
        <v>975</v>
      </c>
      <c r="E62" s="97" t="s">
        <v>164</v>
      </c>
      <c r="F62" s="97" t="s">
        <v>196</v>
      </c>
      <c r="G62" s="94">
        <v>611</v>
      </c>
      <c r="H62" s="186">
        <v>77</v>
      </c>
      <c r="I62" s="186"/>
      <c r="J62" s="186"/>
      <c r="K62" s="186"/>
      <c r="L62" s="186"/>
      <c r="M62" s="186"/>
      <c r="N62" s="186"/>
      <c r="O62" s="186"/>
      <c r="P62" s="186">
        <f t="shared" si="3"/>
        <v>77</v>
      </c>
      <c r="Q62" s="166"/>
    </row>
    <row r="63" spans="1:17" ht="69.75" customHeight="1">
      <c r="A63" s="175" t="s">
        <v>93</v>
      </c>
      <c r="B63" s="101" t="s">
        <v>173</v>
      </c>
      <c r="C63" s="93" t="s">
        <v>153</v>
      </c>
      <c r="D63" s="97" t="s">
        <v>166</v>
      </c>
      <c r="E63" s="97" t="s">
        <v>164</v>
      </c>
      <c r="F63" s="93" t="s">
        <v>165</v>
      </c>
      <c r="G63" s="93" t="s">
        <v>165</v>
      </c>
      <c r="H63" s="187">
        <v>777.6</v>
      </c>
      <c r="I63" s="187">
        <v>532.1</v>
      </c>
      <c r="J63" s="187">
        <v>1013.8</v>
      </c>
      <c r="K63" s="187">
        <v>1013.8</v>
      </c>
      <c r="L63" s="187">
        <f>201+878</f>
        <v>1079</v>
      </c>
      <c r="M63" s="187">
        <v>1500.5</v>
      </c>
      <c r="N63" s="187">
        <v>1500.5</v>
      </c>
      <c r="O63" s="187">
        <v>1500.5</v>
      </c>
      <c r="P63" s="186">
        <f t="shared" si="3"/>
        <v>8917.8</v>
      </c>
      <c r="Q63" s="166"/>
    </row>
    <row r="64" spans="1:18" ht="75" customHeight="1" hidden="1">
      <c r="A64" s="104" t="s">
        <v>92</v>
      </c>
      <c r="B64" s="102" t="s">
        <v>237</v>
      </c>
      <c r="C64" s="102" t="s">
        <v>153</v>
      </c>
      <c r="D64" s="103" t="s">
        <v>166</v>
      </c>
      <c r="E64" s="103" t="s">
        <v>164</v>
      </c>
      <c r="F64" s="103" t="s">
        <v>165</v>
      </c>
      <c r="G64" s="102" t="s">
        <v>165</v>
      </c>
      <c r="H64" s="188">
        <v>0</v>
      </c>
      <c r="I64" s="188">
        <v>0</v>
      </c>
      <c r="J64" s="188">
        <v>0</v>
      </c>
      <c r="K64" s="188"/>
      <c r="L64" s="188"/>
      <c r="M64" s="188"/>
      <c r="N64" s="188"/>
      <c r="O64" s="188"/>
      <c r="P64" s="186">
        <f t="shared" si="3"/>
        <v>0</v>
      </c>
      <c r="Q64" s="93" t="s">
        <v>232</v>
      </c>
      <c r="R64" s="1">
        <v>2</v>
      </c>
    </row>
    <row r="65" spans="1:17" ht="134.25" customHeight="1" hidden="1">
      <c r="A65" s="104" t="s">
        <v>93</v>
      </c>
      <c r="B65" s="101" t="s">
        <v>162</v>
      </c>
      <c r="C65" s="93" t="s">
        <v>153</v>
      </c>
      <c r="D65" s="104" t="s">
        <v>166</v>
      </c>
      <c r="E65" s="104" t="s">
        <v>167</v>
      </c>
      <c r="F65" s="104" t="s">
        <v>165</v>
      </c>
      <c r="G65" s="93" t="s">
        <v>165</v>
      </c>
      <c r="H65" s="187">
        <v>0</v>
      </c>
      <c r="I65" s="187">
        <v>0</v>
      </c>
      <c r="J65" s="187">
        <v>0</v>
      </c>
      <c r="K65" s="187"/>
      <c r="L65" s="187"/>
      <c r="M65" s="187"/>
      <c r="N65" s="187"/>
      <c r="O65" s="187"/>
      <c r="P65" s="186">
        <f t="shared" si="3"/>
        <v>0</v>
      </c>
      <c r="Q65" s="93" t="s">
        <v>233</v>
      </c>
    </row>
    <row r="66" spans="1:17" ht="72.75" customHeight="1" hidden="1">
      <c r="A66" s="104" t="s">
        <v>94</v>
      </c>
      <c r="B66" s="93" t="s">
        <v>238</v>
      </c>
      <c r="C66" s="93" t="s">
        <v>153</v>
      </c>
      <c r="D66" s="104" t="s">
        <v>166</v>
      </c>
      <c r="E66" s="104" t="s">
        <v>167</v>
      </c>
      <c r="F66" s="104" t="s">
        <v>165</v>
      </c>
      <c r="G66" s="93" t="s">
        <v>165</v>
      </c>
      <c r="H66" s="187">
        <v>0</v>
      </c>
      <c r="I66" s="187">
        <v>0</v>
      </c>
      <c r="J66" s="187">
        <v>0</v>
      </c>
      <c r="K66" s="188"/>
      <c r="L66" s="188"/>
      <c r="M66" s="188"/>
      <c r="N66" s="188"/>
      <c r="O66" s="188"/>
      <c r="P66" s="186">
        <f t="shared" si="3"/>
        <v>0</v>
      </c>
      <c r="Q66" s="105" t="s">
        <v>239</v>
      </c>
    </row>
    <row r="67" spans="1:20" ht="78" customHeight="1" hidden="1">
      <c r="A67" s="106"/>
      <c r="B67" s="93" t="s">
        <v>60</v>
      </c>
      <c r="C67" s="93" t="s">
        <v>153</v>
      </c>
      <c r="D67" s="104"/>
      <c r="E67" s="104"/>
      <c r="F67" s="104"/>
      <c r="G67" s="93" t="s">
        <v>165</v>
      </c>
      <c r="H67" s="186"/>
      <c r="I67" s="186"/>
      <c r="J67" s="187"/>
      <c r="K67" s="187"/>
      <c r="L67" s="187"/>
      <c r="M67" s="187"/>
      <c r="N67" s="187"/>
      <c r="O67" s="187"/>
      <c r="P67" s="186">
        <f t="shared" si="3"/>
        <v>0</v>
      </c>
      <c r="Q67" s="93" t="s">
        <v>121</v>
      </c>
      <c r="R67" s="168" t="s">
        <v>61</v>
      </c>
      <c r="S67" s="44" t="s">
        <v>62</v>
      </c>
      <c r="T67" s="68" t="s">
        <v>123</v>
      </c>
    </row>
    <row r="68" spans="1:20" ht="86.25" customHeight="1" hidden="1">
      <c r="A68" s="106" t="s">
        <v>95</v>
      </c>
      <c r="B68" s="93" t="s">
        <v>240</v>
      </c>
      <c r="C68" s="93" t="s">
        <v>159</v>
      </c>
      <c r="D68" s="104" t="s">
        <v>166</v>
      </c>
      <c r="E68" s="104" t="s">
        <v>164</v>
      </c>
      <c r="F68" s="104" t="s">
        <v>176</v>
      </c>
      <c r="G68" s="93">
        <v>244</v>
      </c>
      <c r="H68" s="186"/>
      <c r="I68" s="186"/>
      <c r="J68" s="187"/>
      <c r="K68" s="187"/>
      <c r="L68" s="187"/>
      <c r="M68" s="187"/>
      <c r="N68" s="187"/>
      <c r="O68" s="187"/>
      <c r="P68" s="186">
        <f t="shared" si="3"/>
        <v>0</v>
      </c>
      <c r="Q68" s="93" t="s">
        <v>244</v>
      </c>
      <c r="R68" s="70"/>
      <c r="S68" s="44"/>
      <c r="T68" s="68"/>
    </row>
    <row r="69" spans="1:20" ht="70.5" customHeight="1" hidden="1">
      <c r="A69" s="106" t="s">
        <v>96</v>
      </c>
      <c r="B69" s="93" t="s">
        <v>170</v>
      </c>
      <c r="C69" s="93" t="s">
        <v>159</v>
      </c>
      <c r="D69" s="104" t="s">
        <v>166</v>
      </c>
      <c r="E69" s="104" t="s">
        <v>164</v>
      </c>
      <c r="F69" s="104" t="s">
        <v>165</v>
      </c>
      <c r="G69" s="93" t="s">
        <v>165</v>
      </c>
      <c r="H69" s="186">
        <v>0</v>
      </c>
      <c r="I69" s="186">
        <v>0</v>
      </c>
      <c r="J69" s="186">
        <v>0</v>
      </c>
      <c r="K69" s="186"/>
      <c r="L69" s="186"/>
      <c r="M69" s="186"/>
      <c r="N69" s="186"/>
      <c r="O69" s="186"/>
      <c r="P69" s="186">
        <f t="shared" si="3"/>
        <v>0</v>
      </c>
      <c r="Q69" s="93" t="s">
        <v>234</v>
      </c>
      <c r="R69" s="70"/>
      <c r="S69" s="44"/>
      <c r="T69" s="68"/>
    </row>
    <row r="70" spans="1:17" ht="21" customHeight="1">
      <c r="A70" s="160" t="s">
        <v>7</v>
      </c>
      <c r="B70" s="160"/>
      <c r="C70" s="107"/>
      <c r="D70" s="107"/>
      <c r="E70" s="107"/>
      <c r="F70" s="107"/>
      <c r="G70" s="107"/>
      <c r="H70" s="187">
        <f aca="true" t="shared" si="4" ref="H70:M70">SUM(H28:H69)</f>
        <v>179920.5</v>
      </c>
      <c r="I70" s="187">
        <f t="shared" si="4"/>
        <v>191066.3</v>
      </c>
      <c r="J70" s="187">
        <f t="shared" si="4"/>
        <v>202246.1</v>
      </c>
      <c r="K70" s="187">
        <f t="shared" si="4"/>
        <v>210858.7</v>
      </c>
      <c r="L70" s="187">
        <f>SUM(L28:L69)</f>
        <v>222793.5</v>
      </c>
      <c r="M70" s="187">
        <f t="shared" si="4"/>
        <v>210143.5</v>
      </c>
      <c r="N70" s="187">
        <f>SUM(N28:N69)</f>
        <v>210143.5</v>
      </c>
      <c r="O70" s="187">
        <f>SUM(O28:O69)</f>
        <v>210143.5</v>
      </c>
      <c r="P70" s="186">
        <f t="shared" si="3"/>
        <v>1637315.6</v>
      </c>
      <c r="Q70" s="100"/>
    </row>
    <row r="71" spans="1:17" ht="27.75" customHeight="1">
      <c r="A71" s="108" t="s">
        <v>157</v>
      </c>
      <c r="B71" s="108"/>
      <c r="C71" s="108"/>
      <c r="D71" s="108"/>
      <c r="E71" s="108"/>
      <c r="F71" s="108"/>
      <c r="G71" s="108"/>
      <c r="H71" s="185"/>
      <c r="I71" s="185"/>
      <c r="J71" s="185"/>
      <c r="K71" s="185"/>
      <c r="L71" s="185"/>
      <c r="M71" s="185"/>
      <c r="N71" s="185"/>
      <c r="O71" s="185"/>
      <c r="P71" s="185"/>
      <c r="Q71" s="108"/>
    </row>
    <row r="72" spans="1:17" ht="34.5" customHeight="1">
      <c r="A72" s="176" t="s">
        <v>188</v>
      </c>
      <c r="B72" s="170" t="s">
        <v>168</v>
      </c>
      <c r="C72" s="128" t="s">
        <v>153</v>
      </c>
      <c r="D72" s="104" t="s">
        <v>166</v>
      </c>
      <c r="E72" s="104" t="s">
        <v>227</v>
      </c>
      <c r="F72" s="109" t="s">
        <v>212</v>
      </c>
      <c r="G72" s="108">
        <v>611</v>
      </c>
      <c r="H72" s="187">
        <v>23037.9</v>
      </c>
      <c r="I72" s="187">
        <v>23911.6</v>
      </c>
      <c r="J72" s="187">
        <v>22936.7</v>
      </c>
      <c r="K72" s="187">
        <v>22825.4</v>
      </c>
      <c r="L72" s="187">
        <v>23271.9</v>
      </c>
      <c r="M72" s="187">
        <v>23042.4</v>
      </c>
      <c r="N72" s="187">
        <v>23042.4</v>
      </c>
      <c r="O72" s="187">
        <v>23042.4</v>
      </c>
      <c r="P72" s="186">
        <f>SUM(H72:O72)</f>
        <v>185110.7</v>
      </c>
      <c r="Q72" s="166" t="s">
        <v>235</v>
      </c>
    </row>
    <row r="73" spans="1:17" ht="34.5" customHeight="1">
      <c r="A73" s="176"/>
      <c r="B73" s="170"/>
      <c r="C73" s="128"/>
      <c r="D73" s="104" t="s">
        <v>166</v>
      </c>
      <c r="E73" s="104" t="s">
        <v>227</v>
      </c>
      <c r="F73" s="109" t="s">
        <v>212</v>
      </c>
      <c r="G73" s="108">
        <v>612</v>
      </c>
      <c r="H73" s="187">
        <v>228.9</v>
      </c>
      <c r="I73" s="187">
        <v>1514.5</v>
      </c>
      <c r="J73" s="187">
        <f>13390.2-J82-J85</f>
        <v>13254.2</v>
      </c>
      <c r="K73" s="187">
        <v>6851.9</v>
      </c>
      <c r="L73" s="187">
        <v>120</v>
      </c>
      <c r="M73" s="187"/>
      <c r="N73" s="187"/>
      <c r="O73" s="187"/>
      <c r="P73" s="186">
        <f aca="true" t="shared" si="5" ref="P73:P95">SUM(H73:O73)</f>
        <v>21969.5</v>
      </c>
      <c r="Q73" s="166"/>
    </row>
    <row r="74" spans="1:17" ht="34.5" customHeight="1">
      <c r="A74" s="176"/>
      <c r="B74" s="170"/>
      <c r="C74" s="128"/>
      <c r="D74" s="104" t="s">
        <v>166</v>
      </c>
      <c r="E74" s="104" t="s">
        <v>227</v>
      </c>
      <c r="F74" s="109" t="s">
        <v>213</v>
      </c>
      <c r="G74" s="108">
        <v>611</v>
      </c>
      <c r="H74" s="187"/>
      <c r="I74" s="187"/>
      <c r="J74" s="187"/>
      <c r="K74" s="187">
        <v>2950.8</v>
      </c>
      <c r="L74" s="187">
        <v>3915.8</v>
      </c>
      <c r="M74" s="187">
        <v>2305.8</v>
      </c>
      <c r="N74" s="187">
        <v>2305.8</v>
      </c>
      <c r="O74" s="187">
        <v>2305.8</v>
      </c>
      <c r="P74" s="186">
        <f t="shared" si="5"/>
        <v>13784</v>
      </c>
      <c r="Q74" s="166"/>
    </row>
    <row r="75" spans="1:17" ht="34.5" customHeight="1">
      <c r="A75" s="176"/>
      <c r="B75" s="170"/>
      <c r="C75" s="128"/>
      <c r="D75" s="104" t="s">
        <v>166</v>
      </c>
      <c r="E75" s="104" t="s">
        <v>227</v>
      </c>
      <c r="F75" s="109" t="s">
        <v>228</v>
      </c>
      <c r="G75" s="108">
        <v>611</v>
      </c>
      <c r="H75" s="187"/>
      <c r="I75" s="187"/>
      <c r="J75" s="187"/>
      <c r="K75" s="187">
        <v>111.3</v>
      </c>
      <c r="L75" s="187">
        <v>106.9</v>
      </c>
      <c r="M75" s="187">
        <v>39.3</v>
      </c>
      <c r="N75" s="187">
        <v>39.3</v>
      </c>
      <c r="O75" s="187">
        <v>39.3</v>
      </c>
      <c r="P75" s="186">
        <f t="shared" si="5"/>
        <v>336.1</v>
      </c>
      <c r="Q75" s="166"/>
    </row>
    <row r="76" spans="1:17" ht="34.5" customHeight="1">
      <c r="A76" s="176"/>
      <c r="B76" s="170"/>
      <c r="C76" s="128"/>
      <c r="D76" s="104" t="s">
        <v>166</v>
      </c>
      <c r="E76" s="104" t="s">
        <v>227</v>
      </c>
      <c r="F76" s="109" t="s">
        <v>230</v>
      </c>
      <c r="G76" s="108">
        <v>611</v>
      </c>
      <c r="H76" s="187">
        <v>0</v>
      </c>
      <c r="I76" s="187">
        <v>0</v>
      </c>
      <c r="J76" s="187">
        <v>0</v>
      </c>
      <c r="K76" s="187">
        <v>547.8</v>
      </c>
      <c r="L76" s="187">
        <v>0</v>
      </c>
      <c r="M76" s="187">
        <v>0</v>
      </c>
      <c r="N76" s="187">
        <v>0</v>
      </c>
      <c r="O76" s="187">
        <v>0</v>
      </c>
      <c r="P76" s="186">
        <f t="shared" si="5"/>
        <v>547.8</v>
      </c>
      <c r="Q76" s="166"/>
    </row>
    <row r="77" spans="1:17" ht="34.5" customHeight="1">
      <c r="A77" s="176"/>
      <c r="B77" s="101"/>
      <c r="C77" s="128"/>
      <c r="D77" s="104" t="s">
        <v>166</v>
      </c>
      <c r="E77" s="104" t="s">
        <v>227</v>
      </c>
      <c r="F77" s="109" t="s">
        <v>254</v>
      </c>
      <c r="G77" s="108">
        <v>611</v>
      </c>
      <c r="H77" s="187"/>
      <c r="I77" s="187"/>
      <c r="J77" s="187"/>
      <c r="K77" s="187"/>
      <c r="L77" s="187">
        <v>1204.5</v>
      </c>
      <c r="M77" s="187"/>
      <c r="N77" s="187"/>
      <c r="O77" s="187"/>
      <c r="P77" s="186">
        <f t="shared" si="5"/>
        <v>1204.5</v>
      </c>
      <c r="Q77" s="166"/>
    </row>
    <row r="78" spans="1:17" ht="34.5" customHeight="1">
      <c r="A78" s="176"/>
      <c r="B78" s="101"/>
      <c r="C78" s="128"/>
      <c r="D78" s="104" t="s">
        <v>166</v>
      </c>
      <c r="E78" s="104" t="s">
        <v>227</v>
      </c>
      <c r="F78" s="109" t="s">
        <v>252</v>
      </c>
      <c r="G78" s="108">
        <v>611</v>
      </c>
      <c r="H78" s="187"/>
      <c r="I78" s="187"/>
      <c r="J78" s="187"/>
      <c r="K78" s="187"/>
      <c r="L78" s="187">
        <v>689.2</v>
      </c>
      <c r="M78" s="187"/>
      <c r="N78" s="187"/>
      <c r="O78" s="187"/>
      <c r="P78" s="186">
        <f t="shared" si="5"/>
        <v>689.2</v>
      </c>
      <c r="Q78" s="166"/>
    </row>
    <row r="79" spans="1:17" ht="34.5" customHeight="1">
      <c r="A79" s="176"/>
      <c r="B79" s="101"/>
      <c r="C79" s="128"/>
      <c r="D79" s="104" t="s">
        <v>166</v>
      </c>
      <c r="E79" s="104" t="s">
        <v>227</v>
      </c>
      <c r="F79" s="109" t="s">
        <v>255</v>
      </c>
      <c r="G79" s="108">
        <v>612</v>
      </c>
      <c r="H79" s="187"/>
      <c r="I79" s="187"/>
      <c r="J79" s="187"/>
      <c r="K79" s="187"/>
      <c r="L79" s="187">
        <v>1000</v>
      </c>
      <c r="M79" s="187"/>
      <c r="N79" s="187"/>
      <c r="O79" s="187"/>
      <c r="P79" s="186">
        <f t="shared" si="5"/>
        <v>1000</v>
      </c>
      <c r="Q79" s="166"/>
    </row>
    <row r="80" spans="1:17" ht="34.5" customHeight="1">
      <c r="A80" s="176"/>
      <c r="B80" s="101"/>
      <c r="C80" s="128"/>
      <c r="D80" s="104" t="s">
        <v>166</v>
      </c>
      <c r="E80" s="104" t="s">
        <v>227</v>
      </c>
      <c r="F80" s="109" t="s">
        <v>256</v>
      </c>
      <c r="G80" s="108">
        <v>612</v>
      </c>
      <c r="H80" s="187"/>
      <c r="I80" s="187"/>
      <c r="J80" s="187"/>
      <c r="K80" s="187"/>
      <c r="L80" s="187">
        <v>50</v>
      </c>
      <c r="M80" s="187"/>
      <c r="N80" s="187"/>
      <c r="O80" s="187"/>
      <c r="P80" s="186">
        <f t="shared" si="5"/>
        <v>50</v>
      </c>
      <c r="Q80" s="166"/>
    </row>
    <row r="81" spans="1:17" ht="51.75" customHeight="1">
      <c r="A81" s="176"/>
      <c r="B81" s="101" t="s">
        <v>174</v>
      </c>
      <c r="C81" s="128"/>
      <c r="D81" s="104" t="s">
        <v>166</v>
      </c>
      <c r="E81" s="104" t="s">
        <v>227</v>
      </c>
      <c r="F81" s="104" t="s">
        <v>165</v>
      </c>
      <c r="G81" s="93" t="s">
        <v>165</v>
      </c>
      <c r="H81" s="187">
        <f>959+71.4+16.6</f>
        <v>1047</v>
      </c>
      <c r="I81" s="187">
        <v>1619.2</v>
      </c>
      <c r="J81" s="187">
        <v>1279</v>
      </c>
      <c r="K81" s="187">
        <v>1279</v>
      </c>
      <c r="L81" s="187">
        <f>2009.3+22</f>
        <v>2031.3</v>
      </c>
      <c r="M81" s="187">
        <f>21.8+1091.4</f>
        <v>1113.2</v>
      </c>
      <c r="N81" s="187">
        <f>21.8+1091.4</f>
        <v>1113.2</v>
      </c>
      <c r="O81" s="187">
        <f>21.8+1091.4</f>
        <v>1113.2</v>
      </c>
      <c r="P81" s="186">
        <f t="shared" si="5"/>
        <v>10595.1</v>
      </c>
      <c r="Q81" s="166"/>
    </row>
    <row r="82" spans="1:17" ht="87" customHeight="1">
      <c r="A82" s="177" t="s">
        <v>189</v>
      </c>
      <c r="B82" s="178" t="s">
        <v>247</v>
      </c>
      <c r="C82" s="179" t="s">
        <v>207</v>
      </c>
      <c r="D82" s="75" t="s">
        <v>166</v>
      </c>
      <c r="E82" s="75" t="s">
        <v>164</v>
      </c>
      <c r="F82" s="75" t="s">
        <v>212</v>
      </c>
      <c r="G82" s="71">
        <v>612</v>
      </c>
      <c r="H82" s="189"/>
      <c r="I82" s="189">
        <v>49.6</v>
      </c>
      <c r="J82" s="189">
        <v>63.5</v>
      </c>
      <c r="K82" s="190"/>
      <c r="L82" s="190"/>
      <c r="M82" s="190"/>
      <c r="N82" s="190"/>
      <c r="O82" s="190"/>
      <c r="P82" s="186">
        <f t="shared" si="5"/>
        <v>113.1</v>
      </c>
      <c r="Q82" s="178" t="s">
        <v>241</v>
      </c>
    </row>
    <row r="83" spans="1:17" ht="61.5" customHeight="1">
      <c r="A83" s="177"/>
      <c r="B83" s="178"/>
      <c r="C83" s="179"/>
      <c r="D83" s="75" t="s">
        <v>166</v>
      </c>
      <c r="E83" s="75" t="s">
        <v>164</v>
      </c>
      <c r="F83" s="75" t="s">
        <v>212</v>
      </c>
      <c r="G83" s="71">
        <v>244</v>
      </c>
      <c r="H83" s="189">
        <v>59.6</v>
      </c>
      <c r="I83" s="189">
        <v>10</v>
      </c>
      <c r="J83" s="189">
        <v>10</v>
      </c>
      <c r="K83" s="190"/>
      <c r="L83" s="190"/>
      <c r="M83" s="190"/>
      <c r="N83" s="190"/>
      <c r="O83" s="190"/>
      <c r="P83" s="186">
        <f t="shared" si="5"/>
        <v>79.6</v>
      </c>
      <c r="Q83" s="178"/>
    </row>
    <row r="84" spans="1:17" ht="42.75" customHeight="1">
      <c r="A84" s="180" t="s">
        <v>190</v>
      </c>
      <c r="B84" s="178" t="s">
        <v>248</v>
      </c>
      <c r="C84" s="179" t="s">
        <v>153</v>
      </c>
      <c r="D84" s="75" t="s">
        <v>166</v>
      </c>
      <c r="E84" s="75" t="s">
        <v>187</v>
      </c>
      <c r="F84" s="75" t="s">
        <v>195</v>
      </c>
      <c r="G84" s="71">
        <v>244</v>
      </c>
      <c r="H84" s="189">
        <v>31.4</v>
      </c>
      <c r="I84" s="189"/>
      <c r="J84" s="189"/>
      <c r="K84" s="187"/>
      <c r="L84" s="187"/>
      <c r="M84" s="187"/>
      <c r="N84" s="187"/>
      <c r="O84" s="187"/>
      <c r="P84" s="186">
        <f t="shared" si="5"/>
        <v>31.4</v>
      </c>
      <c r="Q84" s="178" t="s">
        <v>242</v>
      </c>
    </row>
    <row r="85" spans="1:17" ht="34.5" customHeight="1">
      <c r="A85" s="180"/>
      <c r="B85" s="178"/>
      <c r="C85" s="179"/>
      <c r="D85" s="75" t="s">
        <v>166</v>
      </c>
      <c r="E85" s="75" t="s">
        <v>164</v>
      </c>
      <c r="F85" s="75" t="s">
        <v>212</v>
      </c>
      <c r="G85" s="71">
        <v>612</v>
      </c>
      <c r="H85" s="189">
        <v>16</v>
      </c>
      <c r="I85" s="189">
        <v>47.1</v>
      </c>
      <c r="J85" s="189">
        <v>72.5</v>
      </c>
      <c r="K85" s="190"/>
      <c r="L85" s="190"/>
      <c r="M85" s="190"/>
      <c r="N85" s="190"/>
      <c r="O85" s="190"/>
      <c r="P85" s="186">
        <f t="shared" si="5"/>
        <v>135.6</v>
      </c>
      <c r="Q85" s="178"/>
    </row>
    <row r="86" spans="1:17" ht="60.75" customHeight="1" hidden="1">
      <c r="A86" s="181" t="s">
        <v>191</v>
      </c>
      <c r="B86" s="182" t="s">
        <v>163</v>
      </c>
      <c r="C86" s="71" t="s">
        <v>153</v>
      </c>
      <c r="D86" s="75">
        <v>975</v>
      </c>
      <c r="E86" s="75" t="s">
        <v>167</v>
      </c>
      <c r="F86" s="75" t="s">
        <v>165</v>
      </c>
      <c r="G86" s="86" t="s">
        <v>165</v>
      </c>
      <c r="H86" s="191">
        <v>0</v>
      </c>
      <c r="I86" s="191">
        <v>0</v>
      </c>
      <c r="J86" s="191">
        <v>0</v>
      </c>
      <c r="K86" s="187"/>
      <c r="L86" s="187"/>
      <c r="M86" s="187"/>
      <c r="N86" s="187"/>
      <c r="O86" s="187"/>
      <c r="P86" s="186">
        <f t="shared" si="5"/>
        <v>0</v>
      </c>
      <c r="Q86" s="182" t="s">
        <v>236</v>
      </c>
    </row>
    <row r="87" spans="1:17" ht="102.75" customHeight="1" hidden="1">
      <c r="A87" s="181"/>
      <c r="B87" s="182"/>
      <c r="C87" s="71" t="s">
        <v>161</v>
      </c>
      <c r="D87" s="75">
        <v>964</v>
      </c>
      <c r="E87" s="75" t="s">
        <v>167</v>
      </c>
      <c r="F87" s="75" t="s">
        <v>165</v>
      </c>
      <c r="G87" s="87" t="s">
        <v>165</v>
      </c>
      <c r="H87" s="191">
        <v>0</v>
      </c>
      <c r="I87" s="191">
        <v>0</v>
      </c>
      <c r="J87" s="191">
        <v>0</v>
      </c>
      <c r="K87" s="187"/>
      <c r="L87" s="187"/>
      <c r="M87" s="187"/>
      <c r="N87" s="187"/>
      <c r="O87" s="187"/>
      <c r="P87" s="186">
        <f t="shared" si="5"/>
        <v>0</v>
      </c>
      <c r="Q87" s="182"/>
    </row>
    <row r="88" spans="1:17" ht="70.5" customHeight="1" hidden="1">
      <c r="A88" s="181"/>
      <c r="B88" s="182"/>
      <c r="C88" s="71" t="s">
        <v>160</v>
      </c>
      <c r="D88" s="75">
        <v>956</v>
      </c>
      <c r="E88" s="75" t="s">
        <v>169</v>
      </c>
      <c r="F88" s="75" t="s">
        <v>165</v>
      </c>
      <c r="G88" s="87" t="s">
        <v>165</v>
      </c>
      <c r="H88" s="191">
        <v>0</v>
      </c>
      <c r="I88" s="191">
        <v>0</v>
      </c>
      <c r="J88" s="191">
        <v>0</v>
      </c>
      <c r="K88" s="187"/>
      <c r="L88" s="187"/>
      <c r="M88" s="187"/>
      <c r="N88" s="187"/>
      <c r="O88" s="187"/>
      <c r="P88" s="186">
        <f t="shared" si="5"/>
        <v>0</v>
      </c>
      <c r="Q88" s="182"/>
    </row>
    <row r="89" spans="1:17" ht="66" customHeight="1">
      <c r="A89" s="73" t="s">
        <v>191</v>
      </c>
      <c r="B89" s="71" t="s">
        <v>249</v>
      </c>
      <c r="C89" s="71" t="s">
        <v>201</v>
      </c>
      <c r="D89" s="75" t="s">
        <v>166</v>
      </c>
      <c r="E89" s="75" t="s">
        <v>187</v>
      </c>
      <c r="F89" s="75" t="s">
        <v>195</v>
      </c>
      <c r="G89" s="72" t="s">
        <v>200</v>
      </c>
      <c r="H89" s="189">
        <v>114.4</v>
      </c>
      <c r="I89" s="189">
        <v>166.8</v>
      </c>
      <c r="J89" s="189">
        <v>0</v>
      </c>
      <c r="K89" s="190"/>
      <c r="L89" s="190"/>
      <c r="M89" s="190"/>
      <c r="N89" s="190"/>
      <c r="O89" s="190"/>
      <c r="P89" s="186">
        <f t="shared" si="5"/>
        <v>281.2</v>
      </c>
      <c r="Q89" s="71" t="s">
        <v>243</v>
      </c>
    </row>
    <row r="90" spans="1:17" ht="42" customHeight="1">
      <c r="A90" s="73" t="s">
        <v>192</v>
      </c>
      <c r="B90" s="71" t="s">
        <v>171</v>
      </c>
      <c r="C90" s="71" t="s">
        <v>153</v>
      </c>
      <c r="D90" s="75" t="s">
        <v>166</v>
      </c>
      <c r="E90" s="75" t="s">
        <v>164</v>
      </c>
      <c r="F90" s="75" t="s">
        <v>180</v>
      </c>
      <c r="G90" s="74">
        <v>612</v>
      </c>
      <c r="H90" s="189">
        <v>5</v>
      </c>
      <c r="I90" s="189"/>
      <c r="J90" s="187"/>
      <c r="K90" s="187"/>
      <c r="L90" s="189"/>
      <c r="M90" s="189"/>
      <c r="N90" s="189"/>
      <c r="O90" s="189"/>
      <c r="P90" s="186">
        <f t="shared" si="5"/>
        <v>5</v>
      </c>
      <c r="Q90" s="88"/>
    </row>
    <row r="91" spans="1:17" ht="34.5" customHeight="1">
      <c r="A91" s="161" t="s">
        <v>8</v>
      </c>
      <c r="B91" s="161"/>
      <c r="C91" s="78"/>
      <c r="D91" s="78"/>
      <c r="E91" s="78"/>
      <c r="F91" s="78"/>
      <c r="G91" s="78"/>
      <c r="H91" s="192">
        <f aca="true" t="shared" si="6" ref="H91:M91">SUM(H72:H90)</f>
        <v>24540.2</v>
      </c>
      <c r="I91" s="192">
        <f t="shared" si="6"/>
        <v>27318.8</v>
      </c>
      <c r="J91" s="193">
        <f t="shared" si="6"/>
        <v>37615.9</v>
      </c>
      <c r="K91" s="193">
        <f t="shared" si="6"/>
        <v>34566.2</v>
      </c>
      <c r="L91" s="193">
        <f t="shared" si="6"/>
        <v>32389.6</v>
      </c>
      <c r="M91" s="193">
        <f t="shared" si="6"/>
        <v>26500.7</v>
      </c>
      <c r="N91" s="193">
        <f>SUM(N72:N90)</f>
        <v>26500.7</v>
      </c>
      <c r="O91" s="193">
        <f>SUM(O72:O90)</f>
        <v>26500.7</v>
      </c>
      <c r="P91" s="186">
        <f t="shared" si="5"/>
        <v>235932.8</v>
      </c>
      <c r="Q91" s="79"/>
    </row>
    <row r="92" spans="1:17" s="61" customFormat="1" ht="34.5" customHeight="1">
      <c r="A92" s="161" t="s">
        <v>181</v>
      </c>
      <c r="B92" s="161"/>
      <c r="C92" s="80"/>
      <c r="D92" s="80"/>
      <c r="E92" s="80"/>
      <c r="F92" s="80"/>
      <c r="G92" s="80"/>
      <c r="H92" s="193">
        <f aca="true" t="shared" si="7" ref="H92:M92">H91+H70+H26</f>
        <v>214621.9</v>
      </c>
      <c r="I92" s="193">
        <f t="shared" si="7"/>
        <v>231479.1</v>
      </c>
      <c r="J92" s="193">
        <f t="shared" si="7"/>
        <v>252889.6</v>
      </c>
      <c r="K92" s="193">
        <f t="shared" si="7"/>
        <v>262736.6</v>
      </c>
      <c r="L92" s="193">
        <f>L91+L70+L26</f>
        <v>275850</v>
      </c>
      <c r="M92" s="193">
        <f t="shared" si="7"/>
        <v>246770</v>
      </c>
      <c r="N92" s="193">
        <f>N91+N70+N26</f>
        <v>246770</v>
      </c>
      <c r="O92" s="193">
        <f>O91+O70+O26</f>
        <v>246770</v>
      </c>
      <c r="P92" s="186">
        <f t="shared" si="5"/>
        <v>1977887.2</v>
      </c>
      <c r="Q92" s="81"/>
    </row>
    <row r="93" spans="1:17" s="61" customFormat="1" ht="34.5" customHeight="1">
      <c r="A93" s="161" t="s">
        <v>182</v>
      </c>
      <c r="B93" s="161"/>
      <c r="C93" s="80"/>
      <c r="D93" s="80"/>
      <c r="E93" s="80"/>
      <c r="F93" s="80"/>
      <c r="G93" s="80"/>
      <c r="H93" s="193">
        <f>H7+H11+H12+H17+H18+H21+H23+H45+H46+H47+H48+H49+H50+H52+H53+H54+H55+H57+H61+H62</f>
        <v>109406.9</v>
      </c>
      <c r="I93" s="193">
        <f>I7+I11+I12+I17+I18+I21+I23+I45+I46+I47+I48+I49+I50+I52+I53+I54+I55+I57+I61+I62</f>
        <v>113565.8</v>
      </c>
      <c r="J93" s="193">
        <f>J7+J11+J12+J17+J18+J19+J20+J21+J23+J45+J46+J47+J48+J49+J50+J52+J53+J54+J55+J57+J61+J62</f>
        <v>149314.1</v>
      </c>
      <c r="K93" s="193">
        <f>K7+K11+K12+K17+K18+K21+K23+K45+K46+K47+K48+K49+K50+K52+K53+K54+K55+K56+K57+K61+K62+K51</f>
        <v>163921.2</v>
      </c>
      <c r="L93" s="193">
        <f>L7+L11+L12+L17+L18+L21+L23+L45+L46+L47+L48+L49+L50+L52+L53+L54+L55+L56+L57+L61+L62+L78+L77+L60+L59+L58+L79+L15</f>
        <v>178896.1</v>
      </c>
      <c r="M93" s="193">
        <f>M7+M11+M12+M17+M18+M21+M23+M45+M46+M47+M48+M49+M50+M52+M53+M54+M55+M56+M57+M61+M62</f>
        <v>169172</v>
      </c>
      <c r="N93" s="193">
        <f>N7+N11+N12+N17+N18+N21+N23+N45+N46+N47+N48+N49+N50+N52+N53+N54+N55+N56+N57+N61+N62</f>
        <v>169172</v>
      </c>
      <c r="O93" s="193">
        <f>O7+O11+O12+O17+O18+O21+O23+O45+O46+O47+O48+O49+O50+O52+O53+O54+O55+O56+O57+O61+O62</f>
        <v>169172</v>
      </c>
      <c r="P93" s="186">
        <f t="shared" si="5"/>
        <v>1222620.1</v>
      </c>
      <c r="Q93" s="81"/>
    </row>
    <row r="94" spans="1:17" s="61" customFormat="1" ht="34.5" customHeight="1">
      <c r="A94" s="161" t="s">
        <v>183</v>
      </c>
      <c r="B94" s="161"/>
      <c r="C94" s="80"/>
      <c r="D94" s="80"/>
      <c r="E94" s="80"/>
      <c r="F94" s="80"/>
      <c r="G94" s="80"/>
      <c r="H94" s="193">
        <f>H8+H9+H13+H14+H22+H24+H25+H28+H29+H30+H31+H32+H33+H34+H35+H36+H37+H38+H39+H40+H41+H42+H43+H44+H68+H72+H73+H74+H75+H76+H89+H90+H83+H84+H85+H82</f>
        <v>103390.4</v>
      </c>
      <c r="I94" s="193">
        <f>I8+I9+I13+I14+I22+I24+I25+I28+I29+I30+I31+I32+I33+I34+I35+I36+I37+I38+I39+I40+I41+I42+I43+I44+I68+I72+I73+I74+I75+I76+I89+I90+I83+I84+I85+I82</f>
        <v>115762</v>
      </c>
      <c r="J94" s="193">
        <f>J8+J9+J13+J14+J22+J24+J25+J28+J29+J30+J31+J32+J33+J34+J35+J36+J37+J38+J39+J40+J41+J42+J43+J44+J68+J72+J73+J74+J75+J76+J89+J90+J83+J84+J85+J82</f>
        <v>101282.7</v>
      </c>
      <c r="K94" s="193">
        <f>K8+K9+K13+K14+K22+K24+K25+K28+K29+K30+K31+K32+K33+K34+K35+K36+K37+K38+K39+K40+K41+K42+K43+K44+K68+K72+K73+K74+K75+K76+K89+K90+K83+K84+K85+K82+K66</f>
        <v>96522.6</v>
      </c>
      <c r="L94" s="193">
        <f>L8+L9+L13+L14+L22+L24+L25+L28+L29+L30+L31+L32+L33+L34+L35+L36+L37+L38+L39+L40+L41+L42+L43+L44+L68+L72+L73+L74+L75+L76+L89+L90+L83+L84+L85+L82+L66+L16+L80+L10</f>
        <v>93843.6</v>
      </c>
      <c r="M94" s="193">
        <f>M8+M9+M13+M14+M22+M24+M25+M28+M29+M30+M31+M32+M33+M34+M35+M36+M37+M38+M39+M40+M41+M42+M43+M44+M68+M72+M73+M74+M75+M76+M89+M90+M83+M84+M85+M82+M66</f>
        <v>74984.3</v>
      </c>
      <c r="N94" s="193">
        <f>N8+N9+N13+N14+N22+N24+N25+N28+N29+N30+N31+N32+N33+N34+N35+N36+N37+N38+N39+N40+N41+N42+N43+N44+N68+N72+N73+N74+N75+N76+N89+N90+N83+N84+N85+N82+N66</f>
        <v>74984.3</v>
      </c>
      <c r="O94" s="193">
        <f>O8+O9+O13+O14+O22+O24+O25+O28+O29+O30+O31+O32+O33+O34+O35+O36+O37+O38+O39+O40+O41+O42+O43+O44+O68+O72+O73+O74+O75+O76+O89+O90+O83+O84+O85+O82+O66</f>
        <v>74984.3</v>
      </c>
      <c r="P94" s="186">
        <f t="shared" si="5"/>
        <v>735754.2</v>
      </c>
      <c r="Q94" s="81"/>
    </row>
    <row r="95" spans="1:17" s="61" customFormat="1" ht="34.5" customHeight="1">
      <c r="A95" s="161" t="s">
        <v>184</v>
      </c>
      <c r="B95" s="161"/>
      <c r="C95" s="89">
        <f>K11+K17+K18+K23+K45+K46+K47+K48+K49+K50+K53+K54+K55+K57+K76</f>
        <v>161608.3</v>
      </c>
      <c r="D95" s="80"/>
      <c r="E95" s="80"/>
      <c r="F95" s="80"/>
      <c r="G95" s="80"/>
      <c r="H95" s="192">
        <f aca="true" t="shared" si="8" ref="H95:M95">H63+H81</f>
        <v>1824.6</v>
      </c>
      <c r="I95" s="192">
        <f t="shared" si="8"/>
        <v>2151.3</v>
      </c>
      <c r="J95" s="193">
        <f t="shared" si="8"/>
        <v>2292.8</v>
      </c>
      <c r="K95" s="193">
        <f>K63+K81</f>
        <v>2292.8</v>
      </c>
      <c r="L95" s="193">
        <f>L63+L81</f>
        <v>3110.3</v>
      </c>
      <c r="M95" s="193">
        <f t="shared" si="8"/>
        <v>2613.7</v>
      </c>
      <c r="N95" s="193">
        <f>N63+N81</f>
        <v>2613.7</v>
      </c>
      <c r="O95" s="193">
        <f>O63+O81</f>
        <v>2613.7</v>
      </c>
      <c r="P95" s="186">
        <f t="shared" si="5"/>
        <v>19512.9</v>
      </c>
      <c r="Q95" s="81"/>
    </row>
    <row r="96" spans="1:17" s="61" customFormat="1" ht="34.5" customHeight="1">
      <c r="A96" s="98"/>
      <c r="B96" s="98"/>
      <c r="C96" s="183"/>
      <c r="D96" s="183"/>
      <c r="E96" s="183"/>
      <c r="F96" s="183"/>
      <c r="G96" s="183"/>
      <c r="H96" s="186">
        <f>H93+H94+H95</f>
        <v>214621.9</v>
      </c>
      <c r="I96" s="186">
        <f aca="true" t="shared" si="9" ref="I96:P96">I93+I94+I95</f>
        <v>231479.1</v>
      </c>
      <c r="J96" s="186">
        <f t="shared" si="9"/>
        <v>252889.6</v>
      </c>
      <c r="K96" s="186">
        <f>K93+K94+K95</f>
        <v>262736.6</v>
      </c>
      <c r="L96" s="186">
        <f>L93+L94+L95</f>
        <v>275850</v>
      </c>
      <c r="M96" s="186">
        <f t="shared" si="9"/>
        <v>246770</v>
      </c>
      <c r="N96" s="186">
        <f t="shared" si="9"/>
        <v>246770</v>
      </c>
      <c r="O96" s="186">
        <f>O93+O94+O95</f>
        <v>246770</v>
      </c>
      <c r="P96" s="186">
        <f>P93+P94+P95</f>
        <v>1977887.2</v>
      </c>
      <c r="Q96" s="184"/>
    </row>
    <row r="97" spans="1:17" ht="64.5" customHeight="1">
      <c r="A97" s="159" t="s">
        <v>202</v>
      </c>
      <c r="B97" s="159"/>
      <c r="C97" s="159"/>
      <c r="D97" s="76"/>
      <c r="E97" s="76"/>
      <c r="F97" s="76"/>
      <c r="G97" s="76"/>
      <c r="H97" s="82"/>
      <c r="I97" s="82"/>
      <c r="J97" s="82"/>
      <c r="K97" s="82"/>
      <c r="L97" s="82"/>
      <c r="M97" s="82"/>
      <c r="N97" s="82"/>
      <c r="O97" s="82"/>
      <c r="P97" s="82"/>
      <c r="Q97" s="77" t="s">
        <v>203</v>
      </c>
    </row>
    <row r="98" spans="1:8" ht="59.25" customHeight="1">
      <c r="A98" s="13"/>
      <c r="B98" s="84"/>
      <c r="C98" s="14"/>
      <c r="D98" s="14"/>
      <c r="E98" s="14"/>
      <c r="F98" s="14"/>
      <c r="G98" s="14"/>
      <c r="H98" s="14"/>
    </row>
    <row r="99" spans="1:17" s="50" customFormat="1" ht="24.75" customHeight="1">
      <c r="A99" s="13"/>
      <c r="B99" s="84"/>
      <c r="C99" s="14"/>
      <c r="D99" s="14"/>
      <c r="E99" s="14"/>
      <c r="F99" s="14"/>
      <c r="G99" s="14"/>
      <c r="H99" s="14"/>
      <c r="I99" s="1"/>
      <c r="J99" s="1"/>
      <c r="K99" s="1"/>
      <c r="L99" s="1"/>
      <c r="M99" s="1"/>
      <c r="N99" s="1"/>
      <c r="O99" s="1"/>
      <c r="P99" s="1"/>
      <c r="Q99" s="1"/>
    </row>
    <row r="100" spans="1:8" ht="20.25" customHeight="1">
      <c r="A100" s="13"/>
      <c r="B100" s="84"/>
      <c r="C100" s="14"/>
      <c r="D100" s="14"/>
      <c r="E100" s="14"/>
      <c r="F100" s="14"/>
      <c r="G100" s="14"/>
      <c r="H100" s="14"/>
    </row>
    <row r="101" spans="1:17" s="23" customFormat="1" ht="15.75">
      <c r="A101" s="13"/>
      <c r="B101" s="84"/>
      <c r="C101" s="14"/>
      <c r="D101" s="14"/>
      <c r="E101" s="14"/>
      <c r="F101" s="14"/>
      <c r="G101" s="14"/>
      <c r="H101" s="14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3" customFormat="1" ht="15.75">
      <c r="A102" s="13"/>
      <c r="B102" s="84"/>
      <c r="C102" s="14"/>
      <c r="D102" s="14"/>
      <c r="E102" s="14"/>
      <c r="F102" s="14"/>
      <c r="G102" s="14"/>
      <c r="H102" s="14"/>
      <c r="I102" s="1"/>
      <c r="J102" s="1"/>
      <c r="K102" s="1"/>
      <c r="L102" s="1"/>
      <c r="M102" s="1"/>
      <c r="N102" s="1"/>
      <c r="O102" s="1"/>
      <c r="P102" s="1"/>
      <c r="Q102" s="1"/>
    </row>
    <row r="103" spans="1:8" ht="15.75">
      <c r="A103" s="13"/>
      <c r="B103" s="84"/>
      <c r="C103" s="14"/>
      <c r="D103" s="14"/>
      <c r="E103" s="14"/>
      <c r="F103" s="14"/>
      <c r="G103" s="14"/>
      <c r="H103" s="14"/>
    </row>
    <row r="104" spans="1:8" ht="15.75">
      <c r="A104" s="13"/>
      <c r="B104" s="84"/>
      <c r="C104" s="14"/>
      <c r="D104" s="14"/>
      <c r="E104" s="14"/>
      <c r="F104" s="14"/>
      <c r="G104" s="14"/>
      <c r="H104" s="14"/>
    </row>
    <row r="105" spans="1:8" ht="15.75">
      <c r="A105" s="13"/>
      <c r="B105" s="84"/>
      <c r="C105" s="14"/>
      <c r="D105" s="14"/>
      <c r="E105" s="14"/>
      <c r="F105" s="14"/>
      <c r="G105" s="14"/>
      <c r="H105" s="14"/>
    </row>
    <row r="106" spans="1:8" ht="15.75">
      <c r="A106" s="13"/>
      <c r="B106" s="84"/>
      <c r="C106" s="14"/>
      <c r="D106" s="14"/>
      <c r="E106" s="14"/>
      <c r="F106" s="14"/>
      <c r="G106" s="14"/>
      <c r="H106" s="14"/>
    </row>
    <row r="107" spans="1:8" ht="15.75">
      <c r="A107" s="13"/>
      <c r="B107" s="84"/>
      <c r="C107" s="14"/>
      <c r="D107" s="14"/>
      <c r="E107" s="14"/>
      <c r="F107" s="14"/>
      <c r="G107" s="14"/>
      <c r="H107" s="14"/>
    </row>
    <row r="108" spans="1:8" ht="15.75">
      <c r="A108" s="13"/>
      <c r="B108" s="84"/>
      <c r="C108" s="14"/>
      <c r="D108" s="14"/>
      <c r="E108" s="14"/>
      <c r="F108" s="14"/>
      <c r="G108" s="14"/>
      <c r="H108" s="14"/>
    </row>
    <row r="109" spans="1:8" ht="15.75">
      <c r="A109" s="13"/>
      <c r="B109" s="84"/>
      <c r="C109" s="14"/>
      <c r="D109" s="14"/>
      <c r="E109" s="14"/>
      <c r="F109" s="14"/>
      <c r="G109" s="14"/>
      <c r="H109" s="14"/>
    </row>
    <row r="110" spans="1:8" ht="15.75">
      <c r="A110" s="13"/>
      <c r="B110" s="84"/>
      <c r="C110" s="14"/>
      <c r="D110" s="14"/>
      <c r="E110" s="14"/>
      <c r="F110" s="14"/>
      <c r="G110" s="14"/>
      <c r="H110" s="14"/>
    </row>
    <row r="111" spans="1:8" ht="15.75">
      <c r="A111" s="13"/>
      <c r="B111" s="84"/>
      <c r="C111" s="14"/>
      <c r="D111" s="14"/>
      <c r="E111" s="14"/>
      <c r="F111" s="14"/>
      <c r="G111" s="14"/>
      <c r="H111" s="14"/>
    </row>
    <row r="112" spans="1:8" ht="15.75">
      <c r="A112" s="13"/>
      <c r="B112" s="84"/>
      <c r="C112" s="14"/>
      <c r="D112" s="14"/>
      <c r="E112" s="14"/>
      <c r="F112" s="14"/>
      <c r="G112" s="14"/>
      <c r="H112" s="14"/>
    </row>
    <row r="113" spans="1:8" ht="15.75">
      <c r="A113" s="13"/>
      <c r="B113" s="84"/>
      <c r="C113" s="14"/>
      <c r="D113" s="14"/>
      <c r="E113" s="14"/>
      <c r="F113" s="14"/>
      <c r="G113" s="14"/>
      <c r="H113" s="14"/>
    </row>
    <row r="114" spans="1:8" ht="15.75">
      <c r="A114" s="13"/>
      <c r="B114" s="84"/>
      <c r="C114" s="14"/>
      <c r="D114" s="14"/>
      <c r="E114" s="14"/>
      <c r="F114" s="14"/>
      <c r="G114" s="14"/>
      <c r="H114" s="14"/>
    </row>
    <row r="115" spans="1:8" ht="15.75">
      <c r="A115" s="13"/>
      <c r="B115" s="84"/>
      <c r="C115" s="14"/>
      <c r="D115" s="14"/>
      <c r="E115" s="14"/>
      <c r="F115" s="14"/>
      <c r="G115" s="14"/>
      <c r="H115" s="14"/>
    </row>
    <row r="116" spans="1:8" ht="15.75">
      <c r="A116" s="13"/>
      <c r="B116" s="84"/>
      <c r="C116" s="14"/>
      <c r="D116" s="14"/>
      <c r="E116" s="14"/>
      <c r="F116" s="14"/>
      <c r="G116" s="14"/>
      <c r="H116" s="14"/>
    </row>
    <row r="117" spans="1:8" ht="15.75">
      <c r="A117" s="13"/>
      <c r="B117" s="84"/>
      <c r="C117" s="14"/>
      <c r="D117" s="14"/>
      <c r="E117" s="14"/>
      <c r="F117" s="14"/>
      <c r="G117" s="14"/>
      <c r="H117" s="14"/>
    </row>
    <row r="118" spans="1:8" ht="15.75">
      <c r="A118" s="13"/>
      <c r="B118" s="84"/>
      <c r="C118" s="14"/>
      <c r="D118" s="14"/>
      <c r="E118" s="14"/>
      <c r="F118" s="14"/>
      <c r="G118" s="14"/>
      <c r="H118" s="14"/>
    </row>
    <row r="119" spans="1:8" ht="15.75">
      <c r="A119" s="13"/>
      <c r="B119" s="84"/>
      <c r="C119" s="14"/>
      <c r="D119" s="14"/>
      <c r="E119" s="14"/>
      <c r="F119" s="14"/>
      <c r="G119" s="14"/>
      <c r="H119" s="14"/>
    </row>
    <row r="120" spans="1:8" ht="15.75">
      <c r="A120" s="13"/>
      <c r="B120" s="84"/>
      <c r="C120" s="14"/>
      <c r="D120" s="14"/>
      <c r="E120" s="14"/>
      <c r="F120" s="14"/>
      <c r="G120" s="14"/>
      <c r="H120" s="14"/>
    </row>
    <row r="121" spans="1:8" ht="15.75">
      <c r="A121" s="13"/>
      <c r="B121" s="84"/>
      <c r="C121" s="14"/>
      <c r="D121" s="14"/>
      <c r="E121" s="14"/>
      <c r="F121" s="14"/>
      <c r="G121" s="14"/>
      <c r="H121" s="14"/>
    </row>
    <row r="122" spans="1:8" ht="15.75">
      <c r="A122" s="13"/>
      <c r="B122" s="84"/>
      <c r="C122" s="14"/>
      <c r="D122" s="14"/>
      <c r="E122" s="14"/>
      <c r="F122" s="14"/>
      <c r="G122" s="14"/>
      <c r="H122" s="14"/>
    </row>
    <row r="123" spans="1:8" ht="15.75">
      <c r="A123" s="13"/>
      <c r="B123" s="84"/>
      <c r="C123" s="14"/>
      <c r="D123" s="14"/>
      <c r="E123" s="14"/>
      <c r="F123" s="14"/>
      <c r="G123" s="14"/>
      <c r="H123" s="14"/>
    </row>
    <row r="124" spans="1:8" ht="15.75">
      <c r="A124" s="13"/>
      <c r="B124" s="84"/>
      <c r="C124" s="14"/>
      <c r="D124" s="14"/>
      <c r="E124" s="14"/>
      <c r="F124" s="14"/>
      <c r="G124" s="14"/>
      <c r="H124" s="14"/>
    </row>
    <row r="125" spans="1:8" ht="15.75">
      <c r="A125" s="13"/>
      <c r="B125" s="84"/>
      <c r="C125" s="14"/>
      <c r="D125" s="14"/>
      <c r="E125" s="14"/>
      <c r="F125" s="14"/>
      <c r="G125" s="14"/>
      <c r="H125" s="14"/>
    </row>
    <row r="126" spans="1:8" ht="15.75">
      <c r="A126" s="13"/>
      <c r="B126" s="84"/>
      <c r="C126" s="14"/>
      <c r="D126" s="14"/>
      <c r="E126" s="14"/>
      <c r="F126" s="14"/>
      <c r="G126" s="14"/>
      <c r="H126" s="14"/>
    </row>
    <row r="127" spans="1:8" ht="15.75">
      <c r="A127" s="13"/>
      <c r="B127" s="84"/>
      <c r="C127" s="14"/>
      <c r="D127" s="14"/>
      <c r="E127" s="14"/>
      <c r="F127" s="14"/>
      <c r="G127" s="14"/>
      <c r="H127" s="14"/>
    </row>
    <row r="128" spans="1:8" ht="15.75">
      <c r="A128" s="13"/>
      <c r="B128" s="84"/>
      <c r="C128" s="14"/>
      <c r="D128" s="14"/>
      <c r="E128" s="14"/>
      <c r="F128" s="14"/>
      <c r="G128" s="14"/>
      <c r="H128" s="14"/>
    </row>
    <row r="129" spans="1:8" ht="15.75">
      <c r="A129" s="13"/>
      <c r="B129" s="84"/>
      <c r="C129" s="14"/>
      <c r="D129" s="14"/>
      <c r="E129" s="14"/>
      <c r="F129" s="14"/>
      <c r="G129" s="14"/>
      <c r="H129" s="14"/>
    </row>
    <row r="130" spans="1:8" ht="15.75">
      <c r="A130" s="13"/>
      <c r="B130" s="84"/>
      <c r="C130" s="14"/>
      <c r="D130" s="14"/>
      <c r="E130" s="14"/>
      <c r="F130" s="14"/>
      <c r="G130" s="14"/>
      <c r="H130" s="14"/>
    </row>
    <row r="131" spans="1:8" ht="15.75">
      <c r="A131" s="13"/>
      <c r="B131" s="84"/>
      <c r="C131" s="14"/>
      <c r="D131" s="14"/>
      <c r="E131" s="14"/>
      <c r="F131" s="14"/>
      <c r="G131" s="14"/>
      <c r="H131" s="14"/>
    </row>
    <row r="132" spans="1:8" ht="15.75">
      <c r="A132" s="13"/>
      <c r="B132" s="84"/>
      <c r="C132" s="14"/>
      <c r="D132" s="14"/>
      <c r="E132" s="14"/>
      <c r="F132" s="14"/>
      <c r="G132" s="14"/>
      <c r="H132" s="14"/>
    </row>
    <row r="133" spans="1:8" ht="15.75">
      <c r="A133" s="13"/>
      <c r="B133" s="84"/>
      <c r="C133" s="14"/>
      <c r="D133" s="14"/>
      <c r="E133" s="14"/>
      <c r="F133" s="14"/>
      <c r="G133" s="14"/>
      <c r="H133" s="14"/>
    </row>
    <row r="134" spans="1:8" ht="15.75">
      <c r="A134" s="13"/>
      <c r="B134" s="84"/>
      <c r="C134" s="14"/>
      <c r="D134" s="14"/>
      <c r="E134" s="14"/>
      <c r="F134" s="14"/>
      <c r="G134" s="14"/>
      <c r="H134" s="14"/>
    </row>
  </sheetData>
  <sheetProtection/>
  <mergeCells count="55">
    <mergeCell ref="O1:Q1"/>
    <mergeCell ref="A5:Q5"/>
    <mergeCell ref="A27:Q27"/>
    <mergeCell ref="Q23:Q25"/>
    <mergeCell ref="Q17:Q20"/>
    <mergeCell ref="C8:C14"/>
    <mergeCell ref="A8:A14"/>
    <mergeCell ref="B8:B14"/>
    <mergeCell ref="A24:A25"/>
    <mergeCell ref="B24:B25"/>
    <mergeCell ref="C24:C25"/>
    <mergeCell ref="Q86:Q88"/>
    <mergeCell ref="B82:B83"/>
    <mergeCell ref="C82:C83"/>
    <mergeCell ref="A82:A83"/>
    <mergeCell ref="Q28:Q63"/>
    <mergeCell ref="C3:C4"/>
    <mergeCell ref="D3:G3"/>
    <mergeCell ref="Q21:Q22"/>
    <mergeCell ref="Q3:Q4"/>
    <mergeCell ref="H3:P3"/>
    <mergeCell ref="C28:C44"/>
    <mergeCell ref="B84:B85"/>
    <mergeCell ref="C72:C81"/>
    <mergeCell ref="I1:J1"/>
    <mergeCell ref="A2:Q2"/>
    <mergeCell ref="A3:A4"/>
    <mergeCell ref="B3:B4"/>
    <mergeCell ref="A6:Q6"/>
    <mergeCell ref="Q8:Q14"/>
    <mergeCell ref="Q72:Q81"/>
    <mergeCell ref="B72:B76"/>
    <mergeCell ref="Q82:Q83"/>
    <mergeCell ref="Q84:Q85"/>
    <mergeCell ref="A84:A85"/>
    <mergeCell ref="C84:C85"/>
    <mergeCell ref="B45:B62"/>
    <mergeCell ref="C45:C62"/>
    <mergeCell ref="B17:B20"/>
    <mergeCell ref="C17:C20"/>
    <mergeCell ref="A72:A81"/>
    <mergeCell ref="B28:B44"/>
    <mergeCell ref="A26:B26"/>
    <mergeCell ref="A17:A20"/>
    <mergeCell ref="A45:A62"/>
    <mergeCell ref="A28:A44"/>
    <mergeCell ref="A97:C97"/>
    <mergeCell ref="A70:B70"/>
    <mergeCell ref="A92:B92"/>
    <mergeCell ref="A91:B91"/>
    <mergeCell ref="A94:B94"/>
    <mergeCell ref="A95:B95"/>
    <mergeCell ref="A93:B93"/>
    <mergeCell ref="B86:B88"/>
    <mergeCell ref="A86:A88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6" r:id="rId1"/>
  <headerFooter differentFirst="1">
    <oddHeader>&amp;C&amp;P</oddHeader>
  </headerFooter>
  <rowBreaks count="1" manualBreakCount="1"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2019-02-01T04:34:24Z</cp:lastPrinted>
  <dcterms:created xsi:type="dcterms:W3CDTF">2005-05-23T09:57:53Z</dcterms:created>
  <dcterms:modified xsi:type="dcterms:W3CDTF">2019-02-01T04:34:38Z</dcterms:modified>
  <cp:category/>
  <cp:version/>
  <cp:contentType/>
  <cp:contentStatus/>
</cp:coreProperties>
</file>