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4'!$A$1:$Q$41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4'!#REF!,'Мероприятия пп 4'!#REF!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4'!#REF!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4'!$A$1:$Q$41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4'!#REF!,'Мероприятия пп 4'!#REF!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4'!$A$1:$Q$41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<sst xmlns="http://schemas.openxmlformats.org/spreadsheetml/2006/main" count="962" uniqueCount="375">
  <si>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</si>
  <si>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</si>
  <si>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</si>
  <si>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</si>
  <si>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</si>
  <si>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</si>
  <si>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</si>
  <si>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</si>
  <si>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</si>
  <si>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</si>
  <si>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</si>
  <si>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</si>
  <si>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</si>
  <si>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</si>
  <si>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</si>
  <si>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</si>
  <si>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</si>
  <si>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</si>
  <si>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</si>
  <si>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</si>
  <si>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</si>
  <si>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</si>
  <si>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</si>
  <si>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</si>
  <si>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</si>
  <si>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</si>
  <si>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</si>
  <si>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</si>
  <si>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</si>
  <si>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</si>
  <si>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</si>
  <si>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</si>
  <si>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</si>
  <si>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</si>
  <si>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</si>
  <si>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</si>
  <si>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</si>
  <si>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</si>
  <si>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</si>
  <si>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</si>
  <si>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</si>
  <si>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</si>
  <si>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</si>
  <si>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</si>
  <si>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</si>
  <si>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</si>
  <si>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</si>
  <si>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</si>
  <si>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</si>
  <si>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</si>
  <si>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</si>
  <si>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</si>
  <si>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</si>
  <si>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</si>
  <si>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</si>
  <si>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</si>
  <si>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</si>
  <si>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</si>
  <si>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</si>
  <si>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</si>
  <si>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</si>
  <si>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</si>
  <si>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</si>
  <si>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</si>
  <si>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</si>
  <si>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</si>
  <si>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</si>
  <si>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</si>
  <si>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</si>
  <si>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</si>
  <si>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</si>
  <si>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</si>
  <si>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</si>
  <si>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</si>
  <si>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</si>
  <si>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</si>
  <si>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</si>
  <si>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</si>
  <si>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</si>
  <si>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</si>
  <si>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</si>
  <si>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</si>
  <si>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</si>
  <si>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</si>
  <si>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</si>
  <si>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</si>
  <si>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</si>
  <si>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</si>
  <si>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</si>
  <si>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</si>
  <si>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</si>
  <si>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</si>
  <si>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</si>
  <si>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</si>
  <si>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</si>
  <si>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</si>
  <si>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</si>
  <si>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</si>
  <si>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</si>
  <si>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</si>
  <si>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</si>
  <si>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</si>
  <si>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</si>
  <si>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</si>
  <si>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</si>
  <si>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</si>
  <si>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</si>
  <si>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</si>
  <si>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</si>
  <si>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</si>
  <si>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</si>
  <si>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</si>
  <si>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</si>
  <si>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</si>
  <si>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</si>
  <si>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</si>
  <si>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</si>
  <si>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</si>
  <si>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</si>
  <si>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</si>
  <si>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</si>
  <si>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</si>
  <si>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</si>
  <si>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</si>
  <si>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</si>
  <si>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</si>
  <si>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</si>
  <si>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</si>
  <si>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</si>
  <si>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</si>
  <si>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</si>
  <si>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</si>
  <si>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</si>
  <si>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</si>
  <si>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</si>
  <si>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</si>
  <si>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</si>
  <si>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</si>
  <si>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</si>
  <si>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</si>
  <si>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</si>
  <si>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</si>
  <si>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</si>
  <si>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</si>
  <si>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</si>
  <si>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</si>
  <si>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</si>
  <si>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</si>
  <si>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</si>
  <si>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</si>
  <si>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</si>
  <si>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</si>
  <si>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</si>
  <si>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</si>
  <si>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</si>
  <si>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</si>
  <si>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</si>
  <si>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</si>
  <si>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</si>
  <si>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</si>
  <si>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</si>
  <si>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</si>
  <si>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</si>
  <si>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</si>
  <si>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</si>
  <si>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</si>
  <si>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</si>
  <si>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</si>
  <si>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</si>
  <si>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</si>
  <si>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</si>
  <si>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</si>
  <si>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</si>
  <si>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</si>
  <si>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</si>
  <si>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</si>
  <si>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</si>
  <si>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</si>
  <si>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</si>
  <si>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</si>
  <si>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</si>
  <si>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</si>
  <si>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</si>
  <si>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</si>
  <si>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</si>
  <si>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</si>
  <si>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</si>
  <si>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</si>
  <si>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</si>
  <si>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</si>
  <si>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</si>
  <si>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</si>
  <si>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</si>
  <si>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</si>
  <si>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</si>
  <si>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</si>
  <si>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</si>
  <si>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</si>
  <si>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</si>
  <si>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</si>
  <si>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</si>
  <si>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</si>
  <si>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</si>
  <si>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</si>
  <si>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</si>
  <si>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</si>
  <si>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</si>
  <si>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</si>
  <si>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</si>
  <si>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</si>
  <si>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</si>
  <si>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</si>
  <si>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</si>
  <si>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</si>
  <si>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</si>
  <si>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</si>
  <si>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</si>
  <si>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</si>
  <si>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</si>
  <si>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</si>
  <si>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</si>
  <si>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</si>
  <si>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</si>
  <si>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</si>
  <si>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</si>
  <si>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</si>
  <si>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</si>
  <si>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</si>
  <si>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</si>
  <si>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</si>
  <si>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</si>
  <si>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</si>
  <si>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</si>
  <si>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</si>
  <si>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</si>
  <si>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</si>
  <si>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</si>
  <si>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</si>
  <si>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</si>
  <si>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</si>
  <si>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</si>
  <si>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</si>
  <si>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</si>
  <si>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</si>
  <si>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</si>
  <si>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</si>
  <si>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</si>
  <si>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</si>
  <si>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</si>
  <si>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</si>
  <si>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</si>
  <si>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</si>
  <si>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</si>
  <si>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</si>
  <si>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</si>
  <si>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</si>
  <si>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</si>
  <si>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</si>
  <si>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</si>
  <si>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</si>
  <si>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</si>
  <si>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</si>
  <si>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</si>
  <si>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</si>
  <si>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</si>
  <si>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</si>
  <si>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</si>
  <si>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</si>
  <si>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</si>
  <si>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</si>
  <si>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</si>
  <si>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</si>
  <si>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</si>
  <si>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</si>
  <si>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</si>
  <si>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</si>
  <si>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</si>
  <si>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</si>
  <si>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</si>
  <si>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</si>
  <si>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</si>
  <si>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</si>
  <si>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</si>
  <si>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</si>
  <si>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</si>
  <si>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</si>
  <si>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</si>
  <si>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</si>
  <si>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</si>
  <si>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</si>
  <si>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</si>
  <si>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</si>
  <si>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</si>
  <si>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</si>
  <si>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</si>
  <si>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</si>
  <si>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</si>
  <si>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</si>
  <si>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</si>
  <si>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</si>
  <si>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</si>
  <si>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</si>
  <si>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</si>
  <si>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</si>
  <si>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</si>
  <si>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</si>
  <si>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</si>
  <si>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</si>
  <si>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</si>
  <si>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</si>
  <si>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</si>
  <si>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</si>
  <si>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</si>
  <si>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</si>
  <si>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</si>
  <si>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</si>
  <si>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</si>
  <si>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</si>
  <si>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</si>
  <si>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</si>
  <si>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</si>
  <si>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</si>
  <si>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</si>
  <si>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</si>
  <si>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</si>
  <si>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</si>
  <si>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</si>
  <si>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</si>
  <si>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</si>
  <si>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</si>
  <si>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</si>
  <si>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</si>
  <si>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</si>
  <si>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</si>
  <si>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</si>
  <si>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</si>
  <si>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</si>
  <si>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</si>
  <si>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</si>
  <si>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</si>
  <si>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</si>
  <si>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</si>
  <si>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976</t>
  </si>
  <si>
    <t>Обеспечение деятельности (оказание услуг) подведомственных учреждений (ГИМЦ)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</si>
  <si>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</si>
  <si>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</si>
  <si>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</si>
  <si>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</si>
  <si>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</si>
  <si>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</si>
  <si>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</si>
  <si>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</si>
  <si>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</si>
  <si>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</si>
  <si>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</si>
  <si>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</si>
  <si>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</si>
  <si>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</si>
  <si>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</si>
  <si>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</si>
  <si>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</si>
  <si>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01400S031P</t>
  </si>
  <si>
    <t>0140080910</t>
  </si>
  <si>
    <t>0140080210</t>
  </si>
  <si>
    <t>01400R0820</t>
  </si>
  <si>
    <t>0140010450</t>
  </si>
  <si>
    <t>Приобретены жилые помещения для 25 детей-сирот и детей, оставшихся без попечения родителей</t>
  </si>
  <si>
    <t xml:space="preserve">отдел образования администрации города Дивногорска (МКУ ГИМЦ)- </t>
  </si>
  <si>
    <r>
      <t xml:space="preserve">МКУ ГИМЦ </t>
    </r>
  </si>
  <si>
    <t>Обеспечено услугами по юридическому и методическому сопровождению 21 образовательное учреждение.  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</si>
  <si>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014001047К</t>
  </si>
  <si>
    <t>014001047В</t>
  </si>
  <si>
    <t>014001047О</t>
  </si>
  <si>
    <t>244, 850</t>
  </si>
  <si>
    <t>0140010400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</si>
</sst>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  <numFmt numFmtId="210" formatCode="#,##0_ ;\-#,##0\ "/>
    <numFmt numFmtId="211" formatCode="#,##0.000_ ;\-#,##0.000\ "/>
    <numFmt numFmtId="212" formatCode="_-* #,##0.0\ _₽_-;\-* #,##0.0\ _₽_-;_-* &quot;-&quot;?\ _₽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2" fillId="0" borderId="10" xfId="0" applyFont="1" applyFill="1" applyBorder="1" applyAlignment="1">
      <alignment horizontal="left" vertical="top" wrapText="1" indent="2"/>
    </xf>
    <xf numFmtId="0" fontId="62" fillId="0" borderId="10" xfId="0" applyFont="1" applyFill="1" applyBorder="1" applyAlignment="1">
      <alignment horizontal="left" vertical="top" wrapText="1" indent="1"/>
    </xf>
    <xf numFmtId="0" fontId="62" fillId="0" borderId="10" xfId="0" applyFont="1" applyFill="1" applyBorder="1" applyAlignment="1">
      <alignment horizontal="left" vertical="top" wrapText="1" indent="3"/>
    </xf>
    <xf numFmtId="0" fontId="6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3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4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5" fillId="0" borderId="10" xfId="56" applyNumberFormat="1" applyFont="1" applyFill="1" applyBorder="1" applyAlignment="1">
      <alignment horizontal="center" vertical="center" wrapText="1"/>
      <protection/>
    </xf>
    <xf numFmtId="174" fontId="68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70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12" fontId="13" fillId="0" borderId="0" xfId="0" applyNumberFormat="1" applyFont="1" applyFill="1" applyAlignment="1">
      <alignment/>
    </xf>
    <xf numFmtId="212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0" fontId="62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62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81" customWidth="1"/>
    <col min="13" max="13" width="9.25390625" style="79" customWidth="1"/>
    <col min="14" max="16384" width="9.25390625" style="1" customWidth="1"/>
  </cols>
  <sheetData>
    <row r="1" spans="1:11" ht="51.75" customHeight="1">
      <c r="A1" s="71"/>
      <c r="B1" s="28"/>
      <c r="C1" s="51"/>
      <c r="D1" s="28"/>
      <c r="E1" s="28"/>
      <c r="G1" s="169" t="s">
        <v>107</v>
      </c>
      <c r="H1" s="169"/>
      <c r="I1" s="169"/>
      <c r="J1" s="169"/>
      <c r="K1" s="169"/>
    </row>
    <row r="2" spans="1:11" ht="37.5" customHeight="1">
      <c r="A2" s="159" t="s">
        <v>214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5.5" customHeight="1">
      <c r="A3" s="160" t="s">
        <v>9</v>
      </c>
      <c r="B3" s="161" t="s">
        <v>25</v>
      </c>
      <c r="C3" s="161" t="s">
        <v>6</v>
      </c>
      <c r="D3" s="161" t="s">
        <v>18</v>
      </c>
      <c r="E3" s="161" t="s">
        <v>72</v>
      </c>
      <c r="F3" s="170" t="s">
        <v>34</v>
      </c>
      <c r="G3" s="170" t="s">
        <v>28</v>
      </c>
      <c r="H3" s="170" t="s">
        <v>29</v>
      </c>
      <c r="I3" s="170" t="s">
        <v>35</v>
      </c>
      <c r="J3" s="170" t="s">
        <v>36</v>
      </c>
      <c r="K3" s="170" t="s">
        <v>37</v>
      </c>
    </row>
    <row r="4" spans="1:11" ht="25.5" customHeight="1">
      <c r="A4" s="160"/>
      <c r="B4" s="161"/>
      <c r="C4" s="161"/>
      <c r="D4" s="161"/>
      <c r="E4" s="161"/>
      <c r="F4" s="170"/>
      <c r="G4" s="170"/>
      <c r="H4" s="170"/>
      <c r="I4" s="170"/>
      <c r="J4" s="170"/>
      <c r="K4" s="170"/>
    </row>
    <row r="5" spans="1:11" ht="25.5" customHeight="1">
      <c r="A5" s="160"/>
      <c r="B5" s="161"/>
      <c r="C5" s="161"/>
      <c r="D5" s="161"/>
      <c r="E5" s="161"/>
      <c r="F5" s="170"/>
      <c r="G5" s="170"/>
      <c r="H5" s="170"/>
      <c r="I5" s="170"/>
      <c r="J5" s="170"/>
      <c r="K5" s="170"/>
    </row>
    <row r="6" spans="1:11" ht="48" customHeight="1">
      <c r="A6" s="171" t="s">
        <v>279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52" t="s">
        <v>280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27" customHeight="1">
      <c r="A13" s="166" t="s">
        <v>173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52" t="s">
        <v>281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102"/>
    </row>
    <row r="18" spans="1:11" ht="24" customHeight="1">
      <c r="A18" s="171" t="s">
        <v>299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 ht="24" customHeight="1">
      <c r="A19" s="171" t="s">
        <v>302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78" t="s">
        <v>303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80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84" t="s">
        <v>98</v>
      </c>
    </row>
    <row r="32" spans="1:12" ht="94.5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84"/>
    </row>
    <row r="33" spans="1:12" ht="63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84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52" t="s">
        <v>304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7"/>
      <c r="L35" s="102"/>
    </row>
    <row r="36" spans="1:11" ht="63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81" t="s">
        <v>305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75" t="s">
        <v>282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7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72" t="s">
        <v>283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1" ht="23.25" customHeight="1">
      <c r="A43" s="166" t="s">
        <v>171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8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52" t="s">
        <v>284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4"/>
    </row>
    <row r="46" spans="1:11" ht="24" customHeight="1">
      <c r="A46" s="166" t="s">
        <v>172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8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55" t="s">
        <v>286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7"/>
    </row>
    <row r="52" spans="1:11" ht="33" customHeight="1">
      <c r="A52" s="163" t="s">
        <v>285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5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62" t="s">
        <v>76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</row>
    <row r="62" spans="1:11" ht="20.25" customHeight="1">
      <c r="A62" s="88" t="s">
        <v>62</v>
      </c>
      <c r="B62" s="88"/>
      <c r="C62" s="88"/>
      <c r="D62" s="88"/>
      <c r="J62" s="158" t="s">
        <v>63</v>
      </c>
      <c r="K62" s="158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185" t="s">
        <v>216</v>
      </c>
      <c r="N1" s="185"/>
      <c r="O1" s="185"/>
      <c r="P1" s="185"/>
      <c r="Q1" s="185"/>
    </row>
    <row r="2" spans="1:17" ht="34.5" customHeight="1">
      <c r="A2" s="186" t="s">
        <v>215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17.25" customHeight="1">
      <c r="A3" s="196" t="s">
        <v>9</v>
      </c>
      <c r="B3" s="196" t="s">
        <v>5</v>
      </c>
      <c r="C3" s="196" t="s">
        <v>6</v>
      </c>
      <c r="D3" s="170" t="s">
        <v>33</v>
      </c>
      <c r="E3" s="170" t="s">
        <v>34</v>
      </c>
      <c r="F3" s="170" t="s">
        <v>28</v>
      </c>
      <c r="G3" s="197" t="s">
        <v>29</v>
      </c>
      <c r="H3" s="193" t="s">
        <v>35</v>
      </c>
      <c r="I3" s="190" t="s">
        <v>45</v>
      </c>
      <c r="J3" s="191"/>
      <c r="K3" s="190" t="s">
        <v>46</v>
      </c>
      <c r="L3" s="192"/>
      <c r="M3" s="192"/>
      <c r="N3" s="192"/>
      <c r="O3" s="192"/>
      <c r="P3" s="192"/>
      <c r="Q3" s="191"/>
    </row>
    <row r="4" spans="1:17" ht="33" customHeight="1">
      <c r="A4" s="196"/>
      <c r="B4" s="196"/>
      <c r="C4" s="196"/>
      <c r="D4" s="170"/>
      <c r="E4" s="170"/>
      <c r="F4" s="170"/>
      <c r="G4" s="198"/>
      <c r="H4" s="194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187" t="s">
        <v>279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95" t="s">
        <v>262</v>
      </c>
      <c r="B11" s="195"/>
      <c r="C11" s="195"/>
      <c r="D11" s="195"/>
      <c r="E11" s="195"/>
      <c r="F11" s="9"/>
      <c r="M11" s="199" t="s">
        <v>63</v>
      </c>
      <c r="N11" s="199"/>
      <c r="O11" s="199"/>
      <c r="P11" s="199"/>
      <c r="Q11" s="200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25390625" defaultRowHeight="12.75"/>
  <cols>
    <col min="1" max="1" width="5.25390625" style="45" customWidth="1"/>
    <col min="2" max="2" width="53.75390625" style="45" customWidth="1"/>
    <col min="3" max="9" width="17.00390625" style="45" customWidth="1"/>
    <col min="10" max="16384" width="9.25390625" style="45" customWidth="1"/>
  </cols>
  <sheetData>
    <row r="1" spans="1:9" ht="68.25" customHeight="1">
      <c r="A1" s="32"/>
      <c r="B1" s="32"/>
      <c r="C1" s="32"/>
      <c r="E1" s="124"/>
      <c r="G1" s="212" t="s">
        <v>263</v>
      </c>
      <c r="H1" s="212"/>
      <c r="I1" s="212"/>
    </row>
    <row r="2" spans="1:9" ht="52.5" customHeight="1">
      <c r="A2" s="213" t="s">
        <v>218</v>
      </c>
      <c r="B2" s="213"/>
      <c r="C2" s="213"/>
      <c r="D2" s="213"/>
      <c r="E2" s="213"/>
      <c r="F2" s="213"/>
      <c r="G2" s="213"/>
      <c r="H2" s="213"/>
      <c r="I2" s="213"/>
    </row>
    <row r="3" spans="1:9" ht="26.25" customHeight="1">
      <c r="A3" s="205" t="s">
        <v>9</v>
      </c>
      <c r="B3" s="205" t="s">
        <v>26</v>
      </c>
      <c r="C3" s="206" t="s">
        <v>24</v>
      </c>
      <c r="D3" s="209" t="s">
        <v>65</v>
      </c>
      <c r="E3" s="210"/>
      <c r="F3" s="210"/>
      <c r="G3" s="210"/>
      <c r="H3" s="210"/>
      <c r="I3" s="211"/>
    </row>
    <row r="4" spans="1:9" ht="45.75" customHeight="1">
      <c r="A4" s="205"/>
      <c r="B4" s="205"/>
      <c r="C4" s="207"/>
      <c r="D4" s="197" t="s">
        <v>28</v>
      </c>
      <c r="E4" s="197" t="s">
        <v>29</v>
      </c>
      <c r="F4" s="197" t="s">
        <v>35</v>
      </c>
      <c r="G4" s="197" t="s">
        <v>36</v>
      </c>
      <c r="H4" s="197" t="s">
        <v>37</v>
      </c>
      <c r="I4" s="121" t="s">
        <v>209</v>
      </c>
    </row>
    <row r="5" spans="1:9" ht="20.25" customHeight="1">
      <c r="A5" s="205"/>
      <c r="B5" s="205"/>
      <c r="C5" s="208"/>
      <c r="D5" s="198"/>
      <c r="E5" s="198"/>
      <c r="F5" s="198"/>
      <c r="G5" s="198"/>
      <c r="H5" s="198"/>
      <c r="I5" s="54" t="s">
        <v>38</v>
      </c>
    </row>
    <row r="6" spans="1:9" ht="21" customHeight="1">
      <c r="A6" s="201" t="s">
        <v>23</v>
      </c>
      <c r="B6" s="202"/>
      <c r="C6" s="202"/>
      <c r="D6" s="202"/>
      <c r="E6" s="202"/>
      <c r="F6" s="202"/>
      <c r="G6" s="202"/>
      <c r="H6" s="202"/>
      <c r="I6" s="203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04" t="s">
        <v>64</v>
      </c>
      <c r="I165" s="204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25390625" defaultRowHeight="12.75"/>
  <cols>
    <col min="1" max="1" width="18.625" style="8" customWidth="1"/>
    <col min="2" max="2" width="22.25390625" style="8" customWidth="1"/>
    <col min="3" max="3" width="25.25390625" style="8" customWidth="1"/>
    <col min="4" max="7" width="9.25390625" style="8" customWidth="1"/>
    <col min="8" max="10" width="15.375" style="8" customWidth="1"/>
    <col min="11" max="11" width="17.00390625" style="8" customWidth="1"/>
    <col min="12" max="16384" width="9.25390625" style="8" customWidth="1"/>
  </cols>
  <sheetData>
    <row r="1" spans="9:11" ht="71.25" customHeight="1">
      <c r="I1" s="215" t="s">
        <v>265</v>
      </c>
      <c r="J1" s="216"/>
      <c r="K1" s="216"/>
    </row>
    <row r="2" spans="1:11" ht="41.25" customHeight="1">
      <c r="A2" s="220" t="s">
        <v>217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8.75" customHeight="1">
      <c r="A3" s="196" t="s">
        <v>119</v>
      </c>
      <c r="B3" s="196" t="s">
        <v>120</v>
      </c>
      <c r="C3" s="196" t="s">
        <v>121</v>
      </c>
      <c r="D3" s="196" t="s">
        <v>122</v>
      </c>
      <c r="E3" s="196"/>
      <c r="F3" s="196"/>
      <c r="G3" s="196"/>
      <c r="H3" s="196" t="s">
        <v>127</v>
      </c>
      <c r="I3" s="196"/>
      <c r="J3" s="196"/>
      <c r="K3" s="196"/>
    </row>
    <row r="4" spans="1:11" ht="31.5">
      <c r="A4" s="196"/>
      <c r="B4" s="196"/>
      <c r="C4" s="196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17" t="s">
        <v>111</v>
      </c>
      <c r="B5" s="217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18"/>
      <c r="B6" s="218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18"/>
      <c r="B7" s="218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18"/>
      <c r="B8" s="218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18"/>
      <c r="B9" s="218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18"/>
      <c r="B10" s="218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18"/>
      <c r="B11" s="218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19"/>
      <c r="B12" s="219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14" t="s">
        <v>133</v>
      </c>
      <c r="B13" s="214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14"/>
      <c r="B14" s="214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14"/>
      <c r="B15" s="214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14"/>
      <c r="B16" s="214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14" t="s">
        <v>137</v>
      </c>
      <c r="B17" s="214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14"/>
      <c r="B18" s="214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14"/>
      <c r="B19" s="214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14"/>
      <c r="B20" s="214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14"/>
      <c r="B21" s="214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14"/>
      <c r="B22" s="214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14"/>
      <c r="B23" s="214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14" t="s">
        <v>138</v>
      </c>
      <c r="B24" s="214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14"/>
      <c r="B25" s="214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14"/>
      <c r="B26" s="214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14" t="s">
        <v>139</v>
      </c>
      <c r="B27" s="214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14"/>
      <c r="B28" s="214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14"/>
      <c r="B29" s="214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14" t="s">
        <v>174</v>
      </c>
      <c r="B30" s="214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4'!I38</f>
        <v>29557</v>
      </c>
      <c r="I30" s="48">
        <f>'Мероприятия пп 4'!J38</f>
        <v>32395.2</v>
      </c>
      <c r="J30" s="48">
        <f>'Мероприятия пп 4'!K38</f>
        <v>33800</v>
      </c>
      <c r="K30" s="48">
        <f t="shared" si="0"/>
        <v>95752.2</v>
      </c>
    </row>
    <row r="31" spans="1:11" ht="15.75">
      <c r="A31" s="214"/>
      <c r="B31" s="214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14"/>
      <c r="B32" s="214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4'!I7+'Мероприятия пп 4'!#REF!+'Мероприятия пп 4'!#REF!+'Мероприятия пп 4'!I13+'Мероприятия пп 4'!#REF!+'Мероприятия пп 4'!I18</f>
        <v>#REF!</v>
      </c>
      <c r="I32" s="48" t="e">
        <f>'Мероприятия пп 4'!J7+'Мероприятия пп 4'!#REF!+'Мероприятия пп 4'!#REF!+'Мероприятия пп 4'!J13+'Мероприятия пп 4'!#REF!+'Мероприятия пп 4'!J18</f>
        <v>#REF!</v>
      </c>
      <c r="J32" s="48" t="e">
        <f>'Мероприятия пп 4'!K7+'Мероприятия пп 4'!#REF!+'Мероприятия пп 4'!#REF!+'Мероприятия пп 4'!K13+'Мероприятия пп 4'!#REF!+'Мероприятия пп 4'!K18</f>
        <v>#REF!</v>
      </c>
      <c r="K32" s="48" t="e">
        <f>SUM(H32:J32)</f>
        <v>#REF!</v>
      </c>
    </row>
    <row r="33" spans="1:11" ht="47.25">
      <c r="A33" s="214"/>
      <c r="B33" s="214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4'!I33+'Мероприятия пп 4'!#REF!+'Мероприятия пп 4'!#REF!+'Мероприятия пп 4'!I34</f>
        <v>#REF!</v>
      </c>
      <c r="I33" s="48" t="e">
        <f>'Мероприятия пп 4'!J33+'Мероприятия пп 4'!#REF!+'Мероприятия пп 4'!#REF!+'Мероприятия пп 4'!J34</f>
        <v>#REF!</v>
      </c>
      <c r="J33" s="48" t="e">
        <f>'Мероприятия пп 4'!K33+'Мероприятия пп 4'!#REF!+'Мероприятия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4:A26"/>
    <mergeCell ref="A3:A4"/>
    <mergeCell ref="A2:K2"/>
    <mergeCell ref="D3:G3"/>
    <mergeCell ref="A13:A16"/>
    <mergeCell ref="B13:B16"/>
    <mergeCell ref="H3:K3"/>
    <mergeCell ref="C3:C4"/>
    <mergeCell ref="B3:B4"/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25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25390625" style="20" customWidth="1"/>
  </cols>
  <sheetData>
    <row r="1" spans="3:7" ht="72" customHeight="1">
      <c r="C1" s="1"/>
      <c r="E1" s="222" t="s">
        <v>266</v>
      </c>
      <c r="F1" s="222"/>
      <c r="G1" s="222"/>
    </row>
    <row r="2" spans="1:7" ht="55.5" customHeight="1">
      <c r="A2" s="221" t="s">
        <v>220</v>
      </c>
      <c r="B2" s="221"/>
      <c r="C2" s="221"/>
      <c r="D2" s="221"/>
      <c r="E2" s="221"/>
      <c r="F2" s="221"/>
      <c r="G2" s="221"/>
    </row>
    <row r="3" spans="1:7" ht="33.75" customHeight="1">
      <c r="A3" s="170" t="s">
        <v>108</v>
      </c>
      <c r="B3" s="170" t="s">
        <v>109</v>
      </c>
      <c r="C3" s="197" t="s">
        <v>221</v>
      </c>
      <c r="D3" s="170" t="s">
        <v>112</v>
      </c>
      <c r="E3" s="170"/>
      <c r="F3" s="170"/>
      <c r="G3" s="170"/>
    </row>
    <row r="4" spans="1:7" ht="36" customHeight="1">
      <c r="A4" s="170"/>
      <c r="B4" s="170"/>
      <c r="C4" s="224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70" t="s">
        <v>111</v>
      </c>
      <c r="B5" s="170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70"/>
      <c r="B6" s="170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70"/>
      <c r="B7" s="170"/>
      <c r="C7" s="33" t="s">
        <v>27</v>
      </c>
      <c r="D7" s="49">
        <f>D14+D21+D28+D35+D42</f>
        <v>195156.4</v>
      </c>
      <c r="E7" s="49">
        <f>E14+E21+E28+E35+E42</f>
        <v>193749.1</v>
      </c>
      <c r="F7" s="49">
        <f>F14+F21+F28+F35+F42</f>
        <v>0</v>
      </c>
      <c r="G7" s="49">
        <f t="shared" si="0"/>
        <v>388905.5</v>
      </c>
    </row>
    <row r="8" spans="1:7" ht="15.75">
      <c r="A8" s="170"/>
      <c r="B8" s="170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70"/>
      <c r="B9" s="170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70"/>
      <c r="B10" s="170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70"/>
      <c r="B11" s="170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70" t="s">
        <v>140</v>
      </c>
      <c r="B12" s="170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70"/>
      <c r="B13" s="170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70"/>
      <c r="B14" s="170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70"/>
      <c r="B15" s="170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70"/>
      <c r="B16" s="170"/>
      <c r="C16" s="33" t="s">
        <v>219</v>
      </c>
      <c r="D16" s="49"/>
      <c r="E16" s="49"/>
      <c r="F16" s="111"/>
      <c r="G16" s="49">
        <f t="shared" si="0"/>
        <v>0</v>
      </c>
    </row>
    <row r="17" spans="1:7" ht="15.75">
      <c r="A17" s="170"/>
      <c r="B17" s="170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70"/>
      <c r="B18" s="170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70" t="s">
        <v>141</v>
      </c>
      <c r="B19" s="170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70"/>
      <c r="B20" s="170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70"/>
      <c r="B21" s="170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70"/>
      <c r="B22" s="170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70"/>
      <c r="B23" s="170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70"/>
      <c r="B24" s="170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70"/>
      <c r="B25" s="170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70" t="s">
        <v>138</v>
      </c>
      <c r="B26" s="170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70"/>
      <c r="B27" s="170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70"/>
      <c r="B28" s="170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70"/>
      <c r="B29" s="170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70"/>
      <c r="B30" s="170"/>
      <c r="C30" s="33" t="s">
        <v>219</v>
      </c>
      <c r="D30" s="49"/>
      <c r="E30" s="49"/>
      <c r="F30" s="111"/>
      <c r="G30" s="49">
        <f t="shared" si="0"/>
        <v>0</v>
      </c>
    </row>
    <row r="31" spans="1:7" ht="15.75">
      <c r="A31" s="170"/>
      <c r="B31" s="170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70"/>
      <c r="B32" s="170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70" t="s">
        <v>139</v>
      </c>
      <c r="B33" s="170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70"/>
      <c r="B34" s="170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70"/>
      <c r="B35" s="170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70"/>
      <c r="B36" s="170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70"/>
      <c r="B37" s="170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70"/>
      <c r="B38" s="170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70"/>
      <c r="B39" s="170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70" t="s">
        <v>174</v>
      </c>
      <c r="B40" s="170" t="s">
        <v>243</v>
      </c>
      <c r="C40" s="36" t="s">
        <v>10</v>
      </c>
      <c r="D40" s="49">
        <f>'Мероприятия пп 4'!I38</f>
        <v>29557</v>
      </c>
      <c r="E40" s="49">
        <f>'Мероприятия пп 4'!J38</f>
        <v>32395.2</v>
      </c>
      <c r="F40" s="49">
        <f>'Мероприятия пп 4'!K38</f>
        <v>33800</v>
      </c>
      <c r="G40" s="49">
        <f t="shared" si="0"/>
        <v>95752.2</v>
      </c>
    </row>
    <row r="41" spans="1:7" ht="18" customHeight="1">
      <c r="A41" s="170"/>
      <c r="B41" s="170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70"/>
      <c r="B42" s="170"/>
      <c r="C42" s="33" t="s">
        <v>27</v>
      </c>
      <c r="D42" s="49">
        <f>'Мероприятия пп 4'!I34</f>
        <v>3247.3</v>
      </c>
      <c r="E42" s="49">
        <f>'Мероприятия пп 4'!J34</f>
        <v>9009.9</v>
      </c>
      <c r="F42" s="49"/>
      <c r="G42" s="49">
        <f t="shared" si="0"/>
        <v>12257.2</v>
      </c>
    </row>
    <row r="43" spans="1:7" ht="18" customHeight="1">
      <c r="A43" s="170"/>
      <c r="B43" s="170"/>
      <c r="C43" s="33" t="s">
        <v>12</v>
      </c>
      <c r="D43" s="49">
        <f>D40-D42</f>
        <v>26309.7</v>
      </c>
      <c r="E43" s="49">
        <f>E40-E42</f>
        <v>23385.3</v>
      </c>
      <c r="F43" s="49">
        <f>F40-F42</f>
        <v>33800</v>
      </c>
      <c r="G43" s="49">
        <f t="shared" si="0"/>
        <v>83495</v>
      </c>
    </row>
    <row r="44" spans="1:7" ht="18" customHeight="1">
      <c r="A44" s="170"/>
      <c r="B44" s="170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70"/>
      <c r="B45" s="170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70"/>
      <c r="B46" s="170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23" t="s">
        <v>64</v>
      </c>
      <c r="G47" s="223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25390625" defaultRowHeight="12.75"/>
  <cols>
    <col min="1" max="1" width="46.375" style="8" customWidth="1"/>
    <col min="2" max="16384" width="9.25390625" style="8" customWidth="1"/>
  </cols>
  <sheetData>
    <row r="1" spans="7:11" ht="71.25" customHeight="1">
      <c r="G1" s="215" t="s">
        <v>267</v>
      </c>
      <c r="H1" s="215"/>
      <c r="I1" s="215"/>
      <c r="J1" s="215"/>
      <c r="K1" s="215"/>
    </row>
    <row r="2" spans="1:11" s="94" customFormat="1" ht="27.75" customHeight="1">
      <c r="A2" s="225" t="s">
        <v>222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51.75" customHeight="1">
      <c r="A3" s="193" t="s">
        <v>224</v>
      </c>
      <c r="B3" s="226" t="s">
        <v>223</v>
      </c>
      <c r="C3" s="227"/>
      <c r="D3" s="227"/>
      <c r="E3" s="227"/>
      <c r="F3" s="228"/>
      <c r="G3" s="226" t="s">
        <v>225</v>
      </c>
      <c r="H3" s="227"/>
      <c r="I3" s="227"/>
      <c r="J3" s="227"/>
      <c r="K3" s="228"/>
    </row>
    <row r="4" spans="1:11" ht="15.75">
      <c r="A4" s="194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29" t="s">
        <v>113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25390625" style="81" customWidth="1"/>
    <col min="12" max="12" width="9.25390625" style="79" customWidth="1"/>
    <col min="13" max="16384" width="9.25390625" style="1" customWidth="1"/>
  </cols>
  <sheetData>
    <row r="1" spans="1:10" ht="51.75" customHeight="1">
      <c r="A1" s="71"/>
      <c r="B1" s="28"/>
      <c r="C1" s="51"/>
      <c r="D1" s="28"/>
      <c r="G1" s="169" t="s">
        <v>160</v>
      </c>
      <c r="H1" s="169"/>
      <c r="I1" s="169"/>
      <c r="J1" s="169"/>
    </row>
    <row r="2" spans="1:10" ht="37.5" customHeight="1">
      <c r="A2" s="159" t="s">
        <v>226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5.5" customHeight="1">
      <c r="A3" s="160" t="s">
        <v>9</v>
      </c>
      <c r="B3" s="161" t="s">
        <v>228</v>
      </c>
      <c r="C3" s="161" t="s">
        <v>6</v>
      </c>
      <c r="D3" s="161" t="s">
        <v>72</v>
      </c>
      <c r="E3" s="170" t="s">
        <v>34</v>
      </c>
      <c r="F3" s="170" t="s">
        <v>28</v>
      </c>
      <c r="G3" s="170" t="s">
        <v>29</v>
      </c>
      <c r="H3" s="170" t="s">
        <v>35</v>
      </c>
      <c r="I3" s="170" t="s">
        <v>36</v>
      </c>
      <c r="J3" s="170" t="s">
        <v>37</v>
      </c>
    </row>
    <row r="4" spans="1:10" ht="25.5" customHeight="1">
      <c r="A4" s="160"/>
      <c r="B4" s="161"/>
      <c r="C4" s="161"/>
      <c r="D4" s="161"/>
      <c r="E4" s="170"/>
      <c r="F4" s="170"/>
      <c r="G4" s="170"/>
      <c r="H4" s="170"/>
      <c r="I4" s="170"/>
      <c r="J4" s="170"/>
    </row>
    <row r="5" spans="1:10" ht="25.5" customHeight="1">
      <c r="A5" s="160"/>
      <c r="B5" s="161"/>
      <c r="C5" s="161"/>
      <c r="D5" s="161"/>
      <c r="E5" s="170"/>
      <c r="F5" s="170"/>
      <c r="G5" s="170"/>
      <c r="H5" s="170"/>
      <c r="I5" s="170"/>
      <c r="J5" s="170"/>
    </row>
    <row r="6" spans="1:10" ht="48" customHeight="1">
      <c r="A6" s="171" t="s">
        <v>175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30" t="s">
        <v>63</v>
      </c>
      <c r="J12" s="230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25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25390625" style="7" customWidth="1"/>
    <col min="8" max="10" width="18.75390625" style="1" customWidth="1"/>
    <col min="11" max="11" width="19.75390625" style="1" customWidth="1"/>
    <col min="12" max="12" width="57.75390625" style="1" customWidth="1"/>
    <col min="13" max="13" width="8.25390625" style="1" customWidth="1"/>
    <col min="14" max="14" width="25.25390625" style="1" customWidth="1"/>
    <col min="15" max="16384" width="9.253906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35"/>
      <c r="I1" s="235"/>
      <c r="K1" s="233" t="s">
        <v>161</v>
      </c>
      <c r="L1" s="233"/>
    </row>
    <row r="2" spans="1:12" s="3" customFormat="1" ht="29.25" customHeight="1">
      <c r="A2" s="234" t="s">
        <v>227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s="3" customFormat="1" ht="27" customHeight="1">
      <c r="A3" s="170" t="s">
        <v>9</v>
      </c>
      <c r="B3" s="170" t="s">
        <v>21</v>
      </c>
      <c r="C3" s="170" t="s">
        <v>123</v>
      </c>
      <c r="D3" s="170" t="s">
        <v>122</v>
      </c>
      <c r="E3" s="170"/>
      <c r="F3" s="170"/>
      <c r="G3" s="170"/>
      <c r="H3" s="170" t="s">
        <v>127</v>
      </c>
      <c r="I3" s="170"/>
      <c r="J3" s="170"/>
      <c r="K3" s="170"/>
      <c r="L3" s="170" t="s">
        <v>135</v>
      </c>
    </row>
    <row r="4" spans="1:12" s="3" customFormat="1" ht="38.25" customHeight="1">
      <c r="A4" s="170"/>
      <c r="B4" s="170"/>
      <c r="C4" s="170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70"/>
    </row>
    <row r="5" spans="1:12" ht="28.5" customHeight="1">
      <c r="A5" s="214" t="s">
        <v>176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33" customHeight="1">
      <c r="A6" s="241" t="s">
        <v>300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ht="23.25" customHeight="1">
      <c r="A7" s="231" t="s">
        <v>181</v>
      </c>
      <c r="B7" s="214" t="s">
        <v>307</v>
      </c>
      <c r="C7" s="170" t="s">
        <v>146</v>
      </c>
      <c r="D7" s="232" t="s">
        <v>147</v>
      </c>
      <c r="E7" s="232" t="s">
        <v>154</v>
      </c>
      <c r="F7" s="232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14" t="s">
        <v>253</v>
      </c>
    </row>
    <row r="8" spans="1:12" ht="23.25" customHeight="1">
      <c r="A8" s="231"/>
      <c r="B8" s="214"/>
      <c r="C8" s="170"/>
      <c r="D8" s="232"/>
      <c r="E8" s="232"/>
      <c r="F8" s="232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14"/>
    </row>
    <row r="9" spans="1:12" ht="23.25" customHeight="1">
      <c r="A9" s="231"/>
      <c r="B9" s="214"/>
      <c r="C9" s="170"/>
      <c r="D9" s="232"/>
      <c r="E9" s="232"/>
      <c r="F9" s="232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14"/>
    </row>
    <row r="10" spans="1:12" ht="23.25" customHeight="1">
      <c r="A10" s="231"/>
      <c r="B10" s="214"/>
      <c r="C10" s="170"/>
      <c r="D10" s="232"/>
      <c r="E10" s="232"/>
      <c r="F10" s="232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14"/>
    </row>
    <row r="11" spans="1:12" ht="24" customHeight="1">
      <c r="A11" s="231" t="s">
        <v>182</v>
      </c>
      <c r="B11" s="236" t="s">
        <v>269</v>
      </c>
      <c r="C11" s="170" t="s">
        <v>146</v>
      </c>
      <c r="D11" s="232" t="s">
        <v>147</v>
      </c>
      <c r="E11" s="232" t="s">
        <v>154</v>
      </c>
      <c r="F11" s="232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14" t="s">
        <v>258</v>
      </c>
    </row>
    <row r="12" spans="1:12" ht="29.25" customHeight="1">
      <c r="A12" s="231"/>
      <c r="B12" s="237"/>
      <c r="C12" s="170"/>
      <c r="D12" s="232"/>
      <c r="E12" s="232"/>
      <c r="F12" s="232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14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32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14" t="s">
        <v>257</v>
      </c>
    </row>
    <row r="16" spans="1:12" ht="28.5" customHeight="1" hidden="1">
      <c r="A16" s="37"/>
      <c r="B16" s="106"/>
      <c r="C16" s="11"/>
      <c r="D16" s="104"/>
      <c r="E16" s="232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14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14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14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14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14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40" t="s">
        <v>7</v>
      </c>
      <c r="B24" s="240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39" t="s">
        <v>301</v>
      </c>
      <c r="B25" s="239"/>
      <c r="C25" s="239"/>
      <c r="D25" s="239"/>
      <c r="E25" s="239"/>
      <c r="F25" s="239"/>
      <c r="G25" s="239"/>
      <c r="H25" s="239"/>
      <c r="I25" s="239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14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14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40" t="s">
        <v>8</v>
      </c>
      <c r="B32" s="240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40" t="s">
        <v>136</v>
      </c>
      <c r="B33" s="240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38" t="s">
        <v>62</v>
      </c>
      <c r="B34" s="238"/>
      <c r="C34" s="238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  <mergeCell ref="B11:B12"/>
    <mergeCell ref="A34:C34"/>
    <mergeCell ref="A25:I25"/>
    <mergeCell ref="A32:B32"/>
    <mergeCell ref="A33:B33"/>
    <mergeCell ref="E15:E16"/>
    <mergeCell ref="C11:C12"/>
    <mergeCell ref="D11:D12"/>
    <mergeCell ref="K1:L1"/>
    <mergeCell ref="A2:L2"/>
    <mergeCell ref="L3:L4"/>
    <mergeCell ref="H1:I1"/>
    <mergeCell ref="A3:A4"/>
    <mergeCell ref="B3:B4"/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78"/>
  <sheetViews>
    <sheetView tabSelected="1" view="pageBreakPreview" zoomScale="60" zoomScaleNormal="75" zoomScalePageLayoutView="0" workbookViewId="0" topLeftCell="A1">
      <selection activeCell="B7" sqref="B7:B12"/>
    </sheetView>
  </sheetViews>
  <sheetFormatPr defaultColWidth="9.25390625" defaultRowHeight="12.75"/>
  <cols>
    <col min="1" max="1" width="8.375" style="6" customWidth="1"/>
    <col min="2" max="2" width="42.253906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8" width="14.75390625" style="7" customWidth="1"/>
    <col min="9" max="10" width="14.75390625" style="1" customWidth="1"/>
    <col min="11" max="11" width="14.75390625" style="85" customWidth="1"/>
    <col min="12" max="16" width="14.75390625" style="1" customWidth="1"/>
    <col min="17" max="17" width="74.125" style="1" customWidth="1"/>
    <col min="18" max="16384" width="9.25390625" style="1" customWidth="1"/>
  </cols>
  <sheetData>
    <row r="1" spans="1:17" s="3" customFormat="1" ht="71.25" customHeight="1">
      <c r="A1" s="2"/>
      <c r="B1" s="5"/>
      <c r="C1" s="4"/>
      <c r="D1" s="4"/>
      <c r="E1" s="4"/>
      <c r="F1" s="4"/>
      <c r="G1" s="4"/>
      <c r="H1" s="4"/>
      <c r="I1" s="235"/>
      <c r="J1" s="235"/>
      <c r="K1" s="91"/>
      <c r="P1" s="233" t="s">
        <v>325</v>
      </c>
      <c r="Q1" s="233"/>
    </row>
    <row r="2" spans="1:17" s="3" customFormat="1" ht="36" customHeight="1">
      <c r="A2" s="234" t="s">
        <v>134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3" customFormat="1" ht="32.25" customHeight="1">
      <c r="A3" s="170" t="s">
        <v>9</v>
      </c>
      <c r="B3" s="170" t="s">
        <v>21</v>
      </c>
      <c r="C3" s="170" t="s">
        <v>328</v>
      </c>
      <c r="D3" s="170" t="s">
        <v>122</v>
      </c>
      <c r="E3" s="170"/>
      <c r="F3" s="170"/>
      <c r="G3" s="170"/>
      <c r="H3" s="248" t="s">
        <v>127</v>
      </c>
      <c r="I3" s="249"/>
      <c r="J3" s="249"/>
      <c r="K3" s="249"/>
      <c r="L3" s="249"/>
      <c r="M3" s="249"/>
      <c r="N3" s="249"/>
      <c r="O3" s="249"/>
      <c r="P3" s="250"/>
      <c r="Q3" s="170" t="s">
        <v>135</v>
      </c>
    </row>
    <row r="4" spans="1:17" s="3" customFormat="1" ht="37.5" customHeight="1">
      <c r="A4" s="170"/>
      <c r="B4" s="170"/>
      <c r="C4" s="170"/>
      <c r="D4" s="11" t="s">
        <v>328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>
        <v>2021</v>
      </c>
      <c r="P4" s="11" t="s">
        <v>128</v>
      </c>
      <c r="Q4" s="170"/>
    </row>
    <row r="5" spans="1:17" ht="27" customHeight="1">
      <c r="A5" s="214" t="s">
        <v>306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27" customHeight="1">
      <c r="A6" s="251" t="s">
        <v>335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</row>
    <row r="7" spans="1:17" ht="45" customHeight="1">
      <c r="A7" s="243" t="s">
        <v>203</v>
      </c>
      <c r="B7" s="197" t="s">
        <v>326</v>
      </c>
      <c r="C7" s="197" t="s">
        <v>327</v>
      </c>
      <c r="D7" s="104" t="s">
        <v>340</v>
      </c>
      <c r="E7" s="104" t="s">
        <v>341</v>
      </c>
      <c r="F7" s="104" t="s">
        <v>363</v>
      </c>
      <c r="G7" s="14">
        <v>120</v>
      </c>
      <c r="H7" s="254">
        <v>1257.6</v>
      </c>
      <c r="I7" s="254">
        <v>1420.8</v>
      </c>
      <c r="J7" s="254">
        <v>1452.9</v>
      </c>
      <c r="K7" s="254">
        <v>1366.4</v>
      </c>
      <c r="L7" s="254">
        <v>1552.5</v>
      </c>
      <c r="M7" s="254">
        <v>1792.1</v>
      </c>
      <c r="N7" s="254">
        <v>1792.1</v>
      </c>
      <c r="O7" s="254">
        <v>1792.1</v>
      </c>
      <c r="P7" s="254">
        <f>SUM(H7:O7)</f>
        <v>12426.5</v>
      </c>
      <c r="Q7" s="236" t="s">
        <v>329</v>
      </c>
    </row>
    <row r="8" spans="1:17" ht="45" customHeight="1">
      <c r="A8" s="244"/>
      <c r="B8" s="224"/>
      <c r="C8" s="224"/>
      <c r="D8" s="14">
        <v>975</v>
      </c>
      <c r="E8" s="104" t="s">
        <v>341</v>
      </c>
      <c r="F8" s="104" t="s">
        <v>363</v>
      </c>
      <c r="G8" s="14" t="s">
        <v>373</v>
      </c>
      <c r="H8" s="254">
        <v>318.6</v>
      </c>
      <c r="I8" s="254">
        <v>600.7</v>
      </c>
      <c r="J8" s="254">
        <v>513.5</v>
      </c>
      <c r="K8" s="254">
        <f>411.1+0.5</f>
        <v>411.6</v>
      </c>
      <c r="L8" s="254">
        <v>298.9</v>
      </c>
      <c r="M8" s="254">
        <v>194.5</v>
      </c>
      <c r="N8" s="254">
        <v>194.5</v>
      </c>
      <c r="O8" s="254">
        <v>194.5</v>
      </c>
      <c r="P8" s="254">
        <f aca="true" t="shared" si="0" ref="P8:P29">SUM(H8:O8)</f>
        <v>2726.8</v>
      </c>
      <c r="Q8" s="242"/>
    </row>
    <row r="9" spans="1:17" ht="24.75" customHeight="1">
      <c r="A9" s="244"/>
      <c r="B9" s="224"/>
      <c r="C9" s="224"/>
      <c r="D9" s="138" t="s">
        <v>340</v>
      </c>
      <c r="E9" s="104" t="s">
        <v>341</v>
      </c>
      <c r="F9" s="104" t="s">
        <v>362</v>
      </c>
      <c r="G9" s="14">
        <v>120</v>
      </c>
      <c r="H9" s="254">
        <v>330.4</v>
      </c>
      <c r="I9" s="254">
        <v>342.6</v>
      </c>
      <c r="J9" s="254">
        <v>342.6</v>
      </c>
      <c r="K9" s="254">
        <v>335.6</v>
      </c>
      <c r="L9" s="254">
        <v>343.5</v>
      </c>
      <c r="M9" s="254">
        <v>350.3</v>
      </c>
      <c r="N9" s="254">
        <v>350.3</v>
      </c>
      <c r="O9" s="254">
        <v>350.3</v>
      </c>
      <c r="P9" s="254">
        <f t="shared" si="0"/>
        <v>2745.6</v>
      </c>
      <c r="Q9" s="149"/>
    </row>
    <row r="10" spans="1:17" ht="24.75" customHeight="1">
      <c r="A10" s="244"/>
      <c r="B10" s="224"/>
      <c r="C10" s="224"/>
      <c r="D10" s="138" t="s">
        <v>340</v>
      </c>
      <c r="E10" s="104" t="s">
        <v>341</v>
      </c>
      <c r="F10" s="104" t="s">
        <v>374</v>
      </c>
      <c r="G10" s="14">
        <v>120</v>
      </c>
      <c r="H10" s="254"/>
      <c r="I10" s="254"/>
      <c r="J10" s="254"/>
      <c r="K10" s="254"/>
      <c r="L10" s="254">
        <v>96.2</v>
      </c>
      <c r="M10" s="254"/>
      <c r="N10" s="254"/>
      <c r="O10" s="254"/>
      <c r="P10" s="254">
        <f t="shared" si="0"/>
        <v>96.2</v>
      </c>
      <c r="Q10" s="149"/>
    </row>
    <row r="11" spans="1:17" ht="24.75" customHeight="1">
      <c r="A11" s="244"/>
      <c r="B11" s="224"/>
      <c r="C11" s="224"/>
      <c r="D11" s="14">
        <v>975</v>
      </c>
      <c r="E11" s="104" t="s">
        <v>341</v>
      </c>
      <c r="F11" s="104" t="s">
        <v>371</v>
      </c>
      <c r="G11" s="14">
        <v>120</v>
      </c>
      <c r="H11" s="254"/>
      <c r="I11" s="254"/>
      <c r="J11" s="254"/>
      <c r="K11" s="254"/>
      <c r="L11" s="254">
        <v>12.8</v>
      </c>
      <c r="M11" s="254"/>
      <c r="N11" s="254"/>
      <c r="O11" s="254"/>
      <c r="P11" s="254">
        <f t="shared" si="0"/>
        <v>12.8</v>
      </c>
      <c r="Q11" s="149"/>
    </row>
    <row r="12" spans="1:17" ht="24.75" customHeight="1">
      <c r="A12" s="245"/>
      <c r="B12" s="198"/>
      <c r="C12" s="198"/>
      <c r="D12" s="14">
        <v>975</v>
      </c>
      <c r="E12" s="104" t="s">
        <v>341</v>
      </c>
      <c r="F12" s="104" t="s">
        <v>372</v>
      </c>
      <c r="G12" s="14">
        <v>120</v>
      </c>
      <c r="H12" s="254"/>
      <c r="I12" s="254"/>
      <c r="J12" s="254"/>
      <c r="K12" s="254"/>
      <c r="L12" s="254">
        <v>55.9</v>
      </c>
      <c r="M12" s="254"/>
      <c r="N12" s="254"/>
      <c r="O12" s="254"/>
      <c r="P12" s="254">
        <f t="shared" si="0"/>
        <v>55.9</v>
      </c>
      <c r="Q12" s="149"/>
    </row>
    <row r="13" spans="1:17" ht="45" customHeight="1">
      <c r="A13" s="137" t="s">
        <v>204</v>
      </c>
      <c r="B13" s="136" t="s">
        <v>346</v>
      </c>
      <c r="C13" s="103" t="s">
        <v>367</v>
      </c>
      <c r="D13" s="104" t="s">
        <v>340</v>
      </c>
      <c r="E13" s="104" t="s">
        <v>341</v>
      </c>
      <c r="F13" s="104" t="s">
        <v>359</v>
      </c>
      <c r="G13" s="14">
        <v>110</v>
      </c>
      <c r="H13" s="254">
        <v>623.6</v>
      </c>
      <c r="I13" s="254">
        <v>623.6</v>
      </c>
      <c r="J13" s="254">
        <v>623.6</v>
      </c>
      <c r="K13" s="254">
        <v>610</v>
      </c>
      <c r="L13" s="254">
        <f>623.6</f>
        <v>623.6</v>
      </c>
      <c r="M13" s="254">
        <v>623.6</v>
      </c>
      <c r="N13" s="254">
        <v>623.6</v>
      </c>
      <c r="O13" s="254">
        <v>623.6</v>
      </c>
      <c r="P13" s="254">
        <f t="shared" si="0"/>
        <v>4975.2</v>
      </c>
      <c r="Q13" s="106" t="s">
        <v>333</v>
      </c>
    </row>
    <row r="14" spans="1:17" ht="24.75" customHeight="1">
      <c r="A14" s="258" t="s">
        <v>205</v>
      </c>
      <c r="B14" s="170" t="s">
        <v>349</v>
      </c>
      <c r="C14" s="170" t="s">
        <v>336</v>
      </c>
      <c r="D14" s="104" t="s">
        <v>342</v>
      </c>
      <c r="E14" s="104" t="s">
        <v>341</v>
      </c>
      <c r="F14" s="104" t="s">
        <v>370</v>
      </c>
      <c r="G14" s="14">
        <v>110</v>
      </c>
      <c r="H14" s="255"/>
      <c r="I14" s="255"/>
      <c r="J14" s="255"/>
      <c r="K14" s="255"/>
      <c r="L14" s="255">
        <v>564.3</v>
      </c>
      <c r="M14" s="255"/>
      <c r="N14" s="255"/>
      <c r="O14" s="255"/>
      <c r="P14" s="255">
        <f t="shared" si="0"/>
        <v>564.3</v>
      </c>
      <c r="Q14" s="214" t="s">
        <v>337</v>
      </c>
    </row>
    <row r="15" spans="1:17" ht="24.75" customHeight="1">
      <c r="A15" s="258"/>
      <c r="B15" s="170"/>
      <c r="C15" s="170"/>
      <c r="D15" s="104" t="s">
        <v>342</v>
      </c>
      <c r="E15" s="104" t="s">
        <v>341</v>
      </c>
      <c r="F15" s="104" t="s">
        <v>359</v>
      </c>
      <c r="G15" s="14">
        <v>110</v>
      </c>
      <c r="H15" s="255">
        <v>13131.6</v>
      </c>
      <c r="I15" s="255">
        <v>13815.5</v>
      </c>
      <c r="J15" s="255">
        <v>14161.8</v>
      </c>
      <c r="K15" s="255">
        <v>14410.6</v>
      </c>
      <c r="L15" s="255">
        <f>11061.4+19+3328.3</f>
        <v>14408.7</v>
      </c>
      <c r="M15" s="255">
        <v>14513.2</v>
      </c>
      <c r="N15" s="255">
        <v>14513.2</v>
      </c>
      <c r="O15" s="255">
        <v>14513.2</v>
      </c>
      <c r="P15" s="255">
        <f t="shared" si="0"/>
        <v>113467.8</v>
      </c>
      <c r="Q15" s="214"/>
    </row>
    <row r="16" spans="1:17" ht="24.75" customHeight="1">
      <c r="A16" s="258"/>
      <c r="B16" s="170"/>
      <c r="C16" s="170"/>
      <c r="D16" s="104" t="s">
        <v>342</v>
      </c>
      <c r="E16" s="104" t="s">
        <v>341</v>
      </c>
      <c r="F16" s="104" t="s">
        <v>360</v>
      </c>
      <c r="G16" s="14">
        <v>110</v>
      </c>
      <c r="H16" s="255"/>
      <c r="I16" s="255">
        <v>9.7</v>
      </c>
      <c r="J16" s="255">
        <v>10.9</v>
      </c>
      <c r="K16" s="255">
        <v>12.4</v>
      </c>
      <c r="L16" s="255">
        <v>52.5</v>
      </c>
      <c r="M16" s="255">
        <v>31.5</v>
      </c>
      <c r="N16" s="255">
        <v>31.5</v>
      </c>
      <c r="O16" s="255">
        <v>31.5</v>
      </c>
      <c r="P16" s="255">
        <f t="shared" si="0"/>
        <v>180</v>
      </c>
      <c r="Q16" s="214"/>
    </row>
    <row r="17" spans="1:17" ht="24.75" customHeight="1">
      <c r="A17" s="258"/>
      <c r="B17" s="170"/>
      <c r="C17" s="170"/>
      <c r="D17" s="104" t="s">
        <v>342</v>
      </c>
      <c r="E17" s="104" t="s">
        <v>341</v>
      </c>
      <c r="F17" s="104" t="s">
        <v>359</v>
      </c>
      <c r="G17" s="14">
        <v>850</v>
      </c>
      <c r="H17" s="255">
        <v>0</v>
      </c>
      <c r="I17" s="255">
        <v>0</v>
      </c>
      <c r="J17" s="255">
        <v>0</v>
      </c>
      <c r="K17" s="255">
        <v>21.8</v>
      </c>
      <c r="L17" s="255">
        <v>0.01</v>
      </c>
      <c r="M17" s="255"/>
      <c r="N17" s="255"/>
      <c r="O17" s="255"/>
      <c r="P17" s="255">
        <f t="shared" si="0"/>
        <v>21.8</v>
      </c>
      <c r="Q17" s="214"/>
    </row>
    <row r="18" spans="1:17" ht="24.75" customHeight="1">
      <c r="A18" s="258"/>
      <c r="B18" s="170"/>
      <c r="C18" s="170"/>
      <c r="D18" s="104" t="s">
        <v>342</v>
      </c>
      <c r="E18" s="104" t="s">
        <v>341</v>
      </c>
      <c r="F18" s="104" t="s">
        <v>359</v>
      </c>
      <c r="G18" s="14">
        <v>240</v>
      </c>
      <c r="H18" s="255">
        <v>1021.5</v>
      </c>
      <c r="I18" s="255">
        <v>1111.2</v>
      </c>
      <c r="J18" s="255">
        <v>1144</v>
      </c>
      <c r="K18" s="255">
        <v>927.7</v>
      </c>
      <c r="L18" s="255">
        <v>969.6</v>
      </c>
      <c r="M18" s="255">
        <v>608.9</v>
      </c>
      <c r="N18" s="255">
        <v>608.9</v>
      </c>
      <c r="O18" s="255">
        <v>608.9</v>
      </c>
      <c r="P18" s="255">
        <f t="shared" si="0"/>
        <v>7000.7</v>
      </c>
      <c r="Q18" s="214"/>
    </row>
    <row r="19" spans="1:17" ht="24.75" customHeight="1">
      <c r="A19" s="258" t="s">
        <v>206</v>
      </c>
      <c r="B19" s="214" t="s">
        <v>343</v>
      </c>
      <c r="C19" s="214" t="s">
        <v>368</v>
      </c>
      <c r="D19" s="104" t="s">
        <v>340</v>
      </c>
      <c r="E19" s="104" t="s">
        <v>341</v>
      </c>
      <c r="F19" s="104" t="s">
        <v>359</v>
      </c>
      <c r="G19" s="14">
        <v>110</v>
      </c>
      <c r="H19" s="255">
        <f>2965-H13</f>
        <v>2341.4</v>
      </c>
      <c r="I19" s="255">
        <f>3154-I13</f>
        <v>2530.4</v>
      </c>
      <c r="J19" s="255">
        <f>3155.8-J13</f>
        <v>2532.2</v>
      </c>
      <c r="K19" s="255">
        <f>4414.9-K13</f>
        <v>3804.9</v>
      </c>
      <c r="L19" s="255">
        <f>4501.5-L13</f>
        <v>3877.9</v>
      </c>
      <c r="M19" s="255">
        <f>4489.2-M13</f>
        <v>3865.6</v>
      </c>
      <c r="N19" s="255">
        <f>4489.2-N13</f>
        <v>3865.6</v>
      </c>
      <c r="O19" s="255">
        <f>4489.2-O13</f>
        <v>3865.6</v>
      </c>
      <c r="P19" s="255">
        <f t="shared" si="0"/>
        <v>26683.6</v>
      </c>
      <c r="Q19" s="214" t="s">
        <v>369</v>
      </c>
    </row>
    <row r="20" spans="1:17" ht="24.75" customHeight="1">
      <c r="A20" s="258"/>
      <c r="B20" s="214"/>
      <c r="C20" s="214"/>
      <c r="D20" s="104" t="s">
        <v>340</v>
      </c>
      <c r="E20" s="104" t="s">
        <v>341</v>
      </c>
      <c r="F20" s="104" t="s">
        <v>359</v>
      </c>
      <c r="G20" s="14">
        <v>240</v>
      </c>
      <c r="H20" s="255">
        <v>452.8</v>
      </c>
      <c r="I20" s="255">
        <v>540.8</v>
      </c>
      <c r="J20" s="255">
        <v>696.6</v>
      </c>
      <c r="K20" s="255">
        <v>1035.5</v>
      </c>
      <c r="L20" s="255">
        <v>708.9</v>
      </c>
      <c r="M20" s="255">
        <v>338.2</v>
      </c>
      <c r="N20" s="255">
        <v>338.2</v>
      </c>
      <c r="O20" s="255">
        <v>338.2</v>
      </c>
      <c r="P20" s="255">
        <f t="shared" si="0"/>
        <v>4449.2</v>
      </c>
      <c r="Q20" s="214"/>
    </row>
    <row r="21" spans="1:17" ht="24.75" customHeight="1">
      <c r="A21" s="258"/>
      <c r="B21" s="214"/>
      <c r="C21" s="214"/>
      <c r="D21" s="104" t="s">
        <v>340</v>
      </c>
      <c r="E21" s="104" t="s">
        <v>341</v>
      </c>
      <c r="F21" s="104" t="s">
        <v>360</v>
      </c>
      <c r="G21" s="14">
        <v>110</v>
      </c>
      <c r="H21" s="255">
        <v>17.1</v>
      </c>
      <c r="I21" s="255">
        <v>29.8</v>
      </c>
      <c r="J21" s="255">
        <v>46.6</v>
      </c>
      <c r="K21" s="255">
        <v>58.6</v>
      </c>
      <c r="L21" s="255">
        <v>84.9</v>
      </c>
      <c r="M21" s="255">
        <v>39.7</v>
      </c>
      <c r="N21" s="255">
        <v>39.7</v>
      </c>
      <c r="O21" s="255">
        <v>39.7</v>
      </c>
      <c r="P21" s="255">
        <f t="shared" si="0"/>
        <v>356.1</v>
      </c>
      <c r="Q21" s="214"/>
    </row>
    <row r="22" spans="1:17" ht="24.75" customHeight="1">
      <c r="A22" s="258"/>
      <c r="B22" s="214"/>
      <c r="C22" s="214"/>
      <c r="D22" s="104" t="s">
        <v>340</v>
      </c>
      <c r="E22" s="104" t="s">
        <v>341</v>
      </c>
      <c r="F22" s="104" t="s">
        <v>351</v>
      </c>
      <c r="G22" s="14">
        <v>110</v>
      </c>
      <c r="H22" s="255">
        <v>41.5</v>
      </c>
      <c r="I22" s="255">
        <v>4.4</v>
      </c>
      <c r="J22" s="255"/>
      <c r="K22" s="255"/>
      <c r="L22" s="255"/>
      <c r="M22" s="255"/>
      <c r="N22" s="255"/>
      <c r="O22" s="255"/>
      <c r="P22" s="255">
        <f t="shared" si="0"/>
        <v>45.9</v>
      </c>
      <c r="Q22" s="214"/>
    </row>
    <row r="23" spans="1:17" ht="24.75" customHeight="1">
      <c r="A23" s="258"/>
      <c r="B23" s="214"/>
      <c r="C23" s="214"/>
      <c r="D23" s="104" t="s">
        <v>340</v>
      </c>
      <c r="E23" s="104" t="s">
        <v>341</v>
      </c>
      <c r="F23" s="104" t="s">
        <v>361</v>
      </c>
      <c r="G23" s="14">
        <v>110</v>
      </c>
      <c r="H23" s="255">
        <v>0.6</v>
      </c>
      <c r="I23" s="255"/>
      <c r="J23" s="255"/>
      <c r="K23" s="255"/>
      <c r="L23" s="255"/>
      <c r="M23" s="255"/>
      <c r="N23" s="255"/>
      <c r="O23" s="255"/>
      <c r="P23" s="255">
        <f t="shared" si="0"/>
        <v>0.6</v>
      </c>
      <c r="Q23" s="214"/>
    </row>
    <row r="24" spans="1:17" ht="24.75" customHeight="1">
      <c r="A24" s="258"/>
      <c r="B24" s="214"/>
      <c r="C24" s="214"/>
      <c r="D24" s="104" t="s">
        <v>340</v>
      </c>
      <c r="E24" s="104" t="s">
        <v>341</v>
      </c>
      <c r="F24" s="104" t="s">
        <v>359</v>
      </c>
      <c r="G24" s="14">
        <v>350</v>
      </c>
      <c r="H24" s="255"/>
      <c r="I24" s="255"/>
      <c r="J24" s="255">
        <v>178.1</v>
      </c>
      <c r="K24" s="255">
        <v>228.1</v>
      </c>
      <c r="L24" s="255">
        <v>209.8</v>
      </c>
      <c r="M24" s="255"/>
      <c r="N24" s="255"/>
      <c r="O24" s="255"/>
      <c r="P24" s="255">
        <f t="shared" si="0"/>
        <v>616</v>
      </c>
      <c r="Q24" s="214"/>
    </row>
    <row r="25" spans="1:17" ht="24.75" customHeight="1">
      <c r="A25" s="258"/>
      <c r="B25" s="214"/>
      <c r="C25" s="214"/>
      <c r="D25" s="104" t="s">
        <v>340</v>
      </c>
      <c r="E25" s="104" t="s">
        <v>341</v>
      </c>
      <c r="F25" s="104" t="s">
        <v>359</v>
      </c>
      <c r="G25" s="14">
        <v>360</v>
      </c>
      <c r="H25" s="255"/>
      <c r="I25" s="255"/>
      <c r="J25" s="255">
        <v>102</v>
      </c>
      <c r="K25" s="255">
        <v>70</v>
      </c>
      <c r="L25" s="255">
        <v>100</v>
      </c>
      <c r="M25" s="255"/>
      <c r="N25" s="255"/>
      <c r="O25" s="255"/>
      <c r="P25" s="255">
        <f t="shared" si="0"/>
        <v>272</v>
      </c>
      <c r="Q25" s="214"/>
    </row>
    <row r="26" spans="1:17" ht="24.75" customHeight="1">
      <c r="A26" s="258"/>
      <c r="B26" s="214"/>
      <c r="C26" s="214"/>
      <c r="D26" s="104" t="s">
        <v>340</v>
      </c>
      <c r="E26" s="104" t="s">
        <v>341</v>
      </c>
      <c r="F26" s="104" t="s">
        <v>359</v>
      </c>
      <c r="G26" s="14">
        <v>850</v>
      </c>
      <c r="H26" s="255"/>
      <c r="I26" s="255"/>
      <c r="J26" s="255"/>
      <c r="K26" s="255">
        <v>10.1</v>
      </c>
      <c r="L26" s="255"/>
      <c r="M26" s="255"/>
      <c r="N26" s="255"/>
      <c r="O26" s="255"/>
      <c r="P26" s="255">
        <f t="shared" si="0"/>
        <v>10.1</v>
      </c>
      <c r="Q26" s="214"/>
    </row>
    <row r="27" spans="1:17" ht="24.75" customHeight="1">
      <c r="A27" s="258"/>
      <c r="B27" s="214"/>
      <c r="C27" s="214"/>
      <c r="D27" s="104" t="s">
        <v>340</v>
      </c>
      <c r="E27" s="104" t="s">
        <v>341</v>
      </c>
      <c r="F27" s="104" t="s">
        <v>370</v>
      </c>
      <c r="G27" s="14">
        <v>110</v>
      </c>
      <c r="H27" s="255"/>
      <c r="I27" s="255"/>
      <c r="J27" s="255"/>
      <c r="K27" s="255"/>
      <c r="L27" s="255">
        <v>164.2</v>
      </c>
      <c r="M27" s="255"/>
      <c r="N27" s="255"/>
      <c r="O27" s="255"/>
      <c r="P27" s="255">
        <f t="shared" si="0"/>
        <v>164.2</v>
      </c>
      <c r="Q27" s="214"/>
    </row>
    <row r="28" spans="1:17" ht="24.75" customHeight="1">
      <c r="A28" s="258"/>
      <c r="B28" s="214"/>
      <c r="C28" s="214"/>
      <c r="D28" s="104" t="s">
        <v>340</v>
      </c>
      <c r="E28" s="104" t="s">
        <v>341</v>
      </c>
      <c r="F28" s="104" t="s">
        <v>365</v>
      </c>
      <c r="G28" s="14">
        <v>110</v>
      </c>
      <c r="H28" s="255">
        <v>0</v>
      </c>
      <c r="I28" s="255">
        <v>0</v>
      </c>
      <c r="J28" s="255">
        <v>0</v>
      </c>
      <c r="K28" s="255">
        <v>210.1</v>
      </c>
      <c r="L28" s="255"/>
      <c r="M28" s="255">
        <v>0</v>
      </c>
      <c r="N28" s="255">
        <v>0</v>
      </c>
      <c r="O28" s="255">
        <v>0</v>
      </c>
      <c r="P28" s="255">
        <f t="shared" si="0"/>
        <v>210.1</v>
      </c>
      <c r="Q28" s="214"/>
    </row>
    <row r="29" spans="1:17" ht="24.75" customHeight="1">
      <c r="A29" s="246" t="s">
        <v>7</v>
      </c>
      <c r="B29" s="246"/>
      <c r="C29" s="11"/>
      <c r="D29" s="104"/>
      <c r="E29" s="104"/>
      <c r="F29" s="12"/>
      <c r="G29" s="104"/>
      <c r="H29" s="255">
        <f aca="true" t="shared" si="1" ref="H29:N29">SUM(H7:H28)</f>
        <v>19536.7</v>
      </c>
      <c r="I29" s="255">
        <f t="shared" si="1"/>
        <v>21029.5</v>
      </c>
      <c r="J29" s="255">
        <f t="shared" si="1"/>
        <v>21804.8</v>
      </c>
      <c r="K29" s="255">
        <f t="shared" si="1"/>
        <v>23513.4</v>
      </c>
      <c r="L29" s="255">
        <f>SUM(L7:L28)</f>
        <v>24124.2</v>
      </c>
      <c r="M29" s="255">
        <f t="shared" si="1"/>
        <v>22357.6</v>
      </c>
      <c r="N29" s="255">
        <f t="shared" si="1"/>
        <v>22357.6</v>
      </c>
      <c r="O29" s="255">
        <f>SUM(O7:O28)</f>
        <v>22357.6</v>
      </c>
      <c r="P29" s="255">
        <f t="shared" si="0"/>
        <v>177081.4</v>
      </c>
      <c r="Q29" s="214"/>
    </row>
    <row r="30" spans="1:17" ht="34.5" customHeight="1">
      <c r="A30" s="239" t="s">
        <v>330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</row>
    <row r="31" spans="1:17" ht="24.75" customHeight="1">
      <c r="A31" s="258" t="s">
        <v>347</v>
      </c>
      <c r="B31" s="256" t="s">
        <v>331</v>
      </c>
      <c r="C31" s="214" t="s">
        <v>338</v>
      </c>
      <c r="D31" s="231" t="s">
        <v>340</v>
      </c>
      <c r="E31" s="232" t="s">
        <v>341</v>
      </c>
      <c r="F31" s="104" t="s">
        <v>358</v>
      </c>
      <c r="G31" s="11">
        <v>120</v>
      </c>
      <c r="H31" s="255">
        <v>817.5</v>
      </c>
      <c r="I31" s="255">
        <v>841.6</v>
      </c>
      <c r="J31" s="255">
        <v>858.7</v>
      </c>
      <c r="K31" s="255">
        <v>858.7</v>
      </c>
      <c r="L31" s="255">
        <v>1430.7</v>
      </c>
      <c r="M31" s="255">
        <v>1607.5</v>
      </c>
      <c r="N31" s="255">
        <v>1607.5</v>
      </c>
      <c r="O31" s="255">
        <v>1607.5</v>
      </c>
      <c r="P31" s="255">
        <f>SUM(H31:O31)</f>
        <v>9629.7</v>
      </c>
      <c r="Q31" s="214" t="s">
        <v>334</v>
      </c>
    </row>
    <row r="32" spans="1:17" ht="24.75" customHeight="1">
      <c r="A32" s="258"/>
      <c r="B32" s="256"/>
      <c r="C32" s="214"/>
      <c r="D32" s="231"/>
      <c r="E32" s="232"/>
      <c r="F32" s="104" t="s">
        <v>358</v>
      </c>
      <c r="G32" s="11">
        <v>850</v>
      </c>
      <c r="H32" s="255"/>
      <c r="I32" s="255"/>
      <c r="J32" s="255">
        <v>0.3</v>
      </c>
      <c r="K32" s="255"/>
      <c r="L32" s="255">
        <v>0.6</v>
      </c>
      <c r="M32" s="255"/>
      <c r="N32" s="255"/>
      <c r="O32" s="255"/>
      <c r="P32" s="255">
        <f aca="true" t="shared" si="2" ref="P32:P40">SUM(H32:O32)</f>
        <v>0.9</v>
      </c>
      <c r="Q32" s="214"/>
    </row>
    <row r="33" spans="1:17" ht="24.75" customHeight="1">
      <c r="A33" s="258"/>
      <c r="B33" s="256"/>
      <c r="C33" s="214"/>
      <c r="D33" s="231"/>
      <c r="E33" s="232"/>
      <c r="F33" s="104" t="s">
        <v>358</v>
      </c>
      <c r="G33" s="14">
        <v>244</v>
      </c>
      <c r="H33" s="255">
        <v>248</v>
      </c>
      <c r="I33" s="255">
        <v>247.9</v>
      </c>
      <c r="J33" s="255">
        <v>247.6</v>
      </c>
      <c r="K33" s="255">
        <v>247.9</v>
      </c>
      <c r="L33" s="255">
        <v>383.9</v>
      </c>
      <c r="M33" s="255">
        <v>401.5</v>
      </c>
      <c r="N33" s="255">
        <v>401.5</v>
      </c>
      <c r="O33" s="255">
        <v>401.5</v>
      </c>
      <c r="P33" s="255">
        <f t="shared" si="2"/>
        <v>2579.8</v>
      </c>
      <c r="Q33" s="214"/>
    </row>
    <row r="34" spans="1:17" ht="24.75" customHeight="1">
      <c r="A34" s="258" t="s">
        <v>348</v>
      </c>
      <c r="B34" s="256" t="s">
        <v>332</v>
      </c>
      <c r="C34" s="214" t="s">
        <v>339</v>
      </c>
      <c r="D34" s="104" t="s">
        <v>344</v>
      </c>
      <c r="E34" s="104" t="s">
        <v>345</v>
      </c>
      <c r="F34" s="104" t="s">
        <v>357</v>
      </c>
      <c r="G34" s="104" t="s">
        <v>350</v>
      </c>
      <c r="H34" s="255">
        <v>2129.2</v>
      </c>
      <c r="I34" s="255">
        <v>3247.3</v>
      </c>
      <c r="J34" s="255">
        <v>9009.9</v>
      </c>
      <c r="K34" s="255">
        <v>0</v>
      </c>
      <c r="L34" s="255"/>
      <c r="M34" s="255"/>
      <c r="N34" s="255"/>
      <c r="O34" s="255"/>
      <c r="P34" s="255">
        <f t="shared" si="2"/>
        <v>14386.4</v>
      </c>
      <c r="Q34" s="214" t="s">
        <v>366</v>
      </c>
    </row>
    <row r="35" spans="1:17" ht="24.75" customHeight="1">
      <c r="A35" s="258"/>
      <c r="B35" s="256"/>
      <c r="C35" s="214"/>
      <c r="D35" s="104" t="s">
        <v>344</v>
      </c>
      <c r="E35" s="104" t="s">
        <v>345</v>
      </c>
      <c r="F35" s="104" t="s">
        <v>354</v>
      </c>
      <c r="G35" s="104" t="s">
        <v>350</v>
      </c>
      <c r="H35" s="255">
        <v>5394</v>
      </c>
      <c r="I35" s="255">
        <v>4190.7</v>
      </c>
      <c r="J35" s="255"/>
      <c r="K35" s="255"/>
      <c r="L35" s="255"/>
      <c r="M35" s="255"/>
      <c r="N35" s="255"/>
      <c r="O35" s="255"/>
      <c r="P35" s="255">
        <f t="shared" si="2"/>
        <v>9584.7</v>
      </c>
      <c r="Q35" s="214"/>
    </row>
    <row r="36" spans="1:17" ht="24.75" customHeight="1">
      <c r="A36" s="258"/>
      <c r="B36" s="256"/>
      <c r="C36" s="214"/>
      <c r="D36" s="104" t="s">
        <v>344</v>
      </c>
      <c r="E36" s="104" t="s">
        <v>345</v>
      </c>
      <c r="F36" s="104" t="s">
        <v>364</v>
      </c>
      <c r="G36" s="104" t="s">
        <v>350</v>
      </c>
      <c r="H36" s="255"/>
      <c r="I36" s="255"/>
      <c r="J36" s="255">
        <v>473.9</v>
      </c>
      <c r="K36" s="255">
        <f>5610+2805+765</f>
        <v>9180</v>
      </c>
      <c r="L36" s="255">
        <v>10241.9</v>
      </c>
      <c r="M36" s="255">
        <v>4551.6</v>
      </c>
      <c r="N36" s="255">
        <v>1517.2</v>
      </c>
      <c r="O36" s="255">
        <v>1517.2</v>
      </c>
      <c r="P36" s="255">
        <f t="shared" si="2"/>
        <v>27481.8</v>
      </c>
      <c r="Q36" s="214"/>
    </row>
    <row r="37" spans="1:17" ht="34.5" customHeight="1">
      <c r="A37" s="247" t="s">
        <v>8</v>
      </c>
      <c r="B37" s="247"/>
      <c r="C37" s="143"/>
      <c r="D37" s="144"/>
      <c r="E37" s="144"/>
      <c r="F37" s="145"/>
      <c r="G37" s="144"/>
      <c r="H37" s="255">
        <f aca="true" t="shared" si="3" ref="H37:N37">SUM(H31:H36)</f>
        <v>8588.7</v>
      </c>
      <c r="I37" s="255">
        <f t="shared" si="3"/>
        <v>8527.5</v>
      </c>
      <c r="J37" s="255">
        <f t="shared" si="3"/>
        <v>10590.4</v>
      </c>
      <c r="K37" s="255">
        <f t="shared" si="3"/>
        <v>10286.6</v>
      </c>
      <c r="L37" s="255">
        <f>SUM(L31:L36)</f>
        <v>12057.1</v>
      </c>
      <c r="M37" s="255">
        <f t="shared" si="3"/>
        <v>6560.6</v>
      </c>
      <c r="N37" s="255">
        <f t="shared" si="3"/>
        <v>3526.2</v>
      </c>
      <c r="O37" s="255">
        <f>SUM(O31:O36)</f>
        <v>3526.2</v>
      </c>
      <c r="P37" s="255">
        <f t="shared" si="2"/>
        <v>63663.3</v>
      </c>
      <c r="Q37" s="146"/>
    </row>
    <row r="38" spans="1:17" s="85" customFormat="1" ht="34.5" customHeight="1">
      <c r="A38" s="259" t="s">
        <v>352</v>
      </c>
      <c r="B38" s="259"/>
      <c r="C38" s="143"/>
      <c r="D38" s="144"/>
      <c r="E38" s="143"/>
      <c r="F38" s="143"/>
      <c r="G38" s="143"/>
      <c r="H38" s="255">
        <f aca="true" t="shared" si="4" ref="H38:N38">H29+H37</f>
        <v>28125.4</v>
      </c>
      <c r="I38" s="255">
        <f t="shared" si="4"/>
        <v>29557</v>
      </c>
      <c r="J38" s="255">
        <f t="shared" si="4"/>
        <v>32395.2</v>
      </c>
      <c r="K38" s="255">
        <f>K29+K37</f>
        <v>33800</v>
      </c>
      <c r="L38" s="255">
        <f>L29+L37</f>
        <v>36181.3</v>
      </c>
      <c r="M38" s="255">
        <f>M29+M37</f>
        <v>28918.2</v>
      </c>
      <c r="N38" s="255">
        <f t="shared" si="4"/>
        <v>25883.8</v>
      </c>
      <c r="O38" s="255">
        <f>O29+O37</f>
        <v>25883.8</v>
      </c>
      <c r="P38" s="255">
        <f t="shared" si="2"/>
        <v>240744.7</v>
      </c>
      <c r="Q38" s="147"/>
    </row>
    <row r="39" spans="1:17" s="85" customFormat="1" ht="34.5" customHeight="1">
      <c r="A39" s="259" t="s">
        <v>12</v>
      </c>
      <c r="B39" s="259"/>
      <c r="C39" s="143"/>
      <c r="D39" s="144"/>
      <c r="E39" s="143"/>
      <c r="F39" s="143"/>
      <c r="G39" s="143"/>
      <c r="H39" s="255">
        <f aca="true" t="shared" si="5" ref="H39:M39">H37</f>
        <v>8588.7</v>
      </c>
      <c r="I39" s="255">
        <f t="shared" si="5"/>
        <v>8527.5</v>
      </c>
      <c r="J39" s="255">
        <f t="shared" si="5"/>
        <v>10590.4</v>
      </c>
      <c r="K39" s="255">
        <f>K37</f>
        <v>10286.6</v>
      </c>
      <c r="L39" s="255">
        <f>L37+L27+L12+L11+L14+L10</f>
        <v>12950.5</v>
      </c>
      <c r="M39" s="255">
        <f t="shared" si="5"/>
        <v>6560.6</v>
      </c>
      <c r="N39" s="255">
        <f>N37</f>
        <v>3526.2</v>
      </c>
      <c r="O39" s="255">
        <f>O37</f>
        <v>3526.2</v>
      </c>
      <c r="P39" s="255">
        <f t="shared" si="2"/>
        <v>64556.7</v>
      </c>
      <c r="Q39" s="147"/>
    </row>
    <row r="40" spans="1:17" s="85" customFormat="1" ht="34.5" customHeight="1">
      <c r="A40" s="259" t="s">
        <v>353</v>
      </c>
      <c r="B40" s="259"/>
      <c r="C40" s="143"/>
      <c r="D40" s="144"/>
      <c r="E40" s="143"/>
      <c r="F40" s="143"/>
      <c r="G40" s="143"/>
      <c r="H40" s="255">
        <f aca="true" t="shared" si="6" ref="H40:M40">H29</f>
        <v>19536.7</v>
      </c>
      <c r="I40" s="255">
        <f t="shared" si="6"/>
        <v>21029.5</v>
      </c>
      <c r="J40" s="255">
        <f t="shared" si="6"/>
        <v>21804.8</v>
      </c>
      <c r="K40" s="255">
        <f>K29</f>
        <v>23513.4</v>
      </c>
      <c r="L40" s="255">
        <f>L7+L8+L13+L15+L16+L17+L18+L19+L20+L21+L24+L25+L9</f>
        <v>23230.8</v>
      </c>
      <c r="M40" s="255">
        <f t="shared" si="6"/>
        <v>22357.6</v>
      </c>
      <c r="N40" s="255">
        <f>N29</f>
        <v>22357.6</v>
      </c>
      <c r="O40" s="255">
        <f>O29</f>
        <v>22357.6</v>
      </c>
      <c r="P40" s="255">
        <f t="shared" si="2"/>
        <v>176188</v>
      </c>
      <c r="Q40" s="147"/>
    </row>
    <row r="41" spans="1:17" s="135" customFormat="1" ht="56.25" customHeight="1">
      <c r="A41" s="257" t="s">
        <v>355</v>
      </c>
      <c r="B41" s="257"/>
      <c r="C41" s="257"/>
      <c r="D41" s="139"/>
      <c r="E41" s="139"/>
      <c r="F41" s="139"/>
      <c r="G41" s="139"/>
      <c r="H41" s="139"/>
      <c r="I41" s="140"/>
      <c r="J41" s="141"/>
      <c r="K41" s="148"/>
      <c r="L41" s="150"/>
      <c r="M41" s="141"/>
      <c r="N41" s="141"/>
      <c r="O41" s="141"/>
      <c r="P41" s="141"/>
      <c r="Q41" s="142" t="s">
        <v>356</v>
      </c>
    </row>
    <row r="42" spans="1:12" ht="15.75">
      <c r="A42" s="16"/>
      <c r="B42" s="15"/>
      <c r="C42" s="17"/>
      <c r="D42" s="17"/>
      <c r="E42" s="17"/>
      <c r="F42" s="17"/>
      <c r="G42" s="17"/>
      <c r="H42" s="17"/>
      <c r="L42" s="151"/>
    </row>
    <row r="43" spans="1:8" ht="15.75">
      <c r="A43" s="16"/>
      <c r="B43" s="15"/>
      <c r="C43" s="17"/>
      <c r="D43" s="17"/>
      <c r="E43" s="17"/>
      <c r="F43" s="17"/>
      <c r="G43" s="17"/>
      <c r="H43" s="17"/>
    </row>
    <row r="44" spans="1:9" ht="15.75">
      <c r="A44" s="16"/>
      <c r="B44" s="15"/>
      <c r="C44" s="17"/>
      <c r="D44" s="17"/>
      <c r="E44" s="17"/>
      <c r="F44" s="17"/>
      <c r="G44" s="17"/>
      <c r="H44" s="17"/>
      <c r="I44" s="134"/>
    </row>
    <row r="45" spans="1:8" ht="15.75">
      <c r="A45" s="16"/>
      <c r="B45" s="15"/>
      <c r="C45" s="17"/>
      <c r="D45" s="17"/>
      <c r="E45" s="17"/>
      <c r="F45" s="17"/>
      <c r="G45" s="17"/>
      <c r="H45" s="17"/>
    </row>
    <row r="46" spans="1:8" ht="15.75">
      <c r="A46" s="16"/>
      <c r="B46" s="15"/>
      <c r="C46" s="17"/>
      <c r="D46" s="17"/>
      <c r="E46" s="17"/>
      <c r="F46" s="17"/>
      <c r="G46" s="17"/>
      <c r="H46" s="17"/>
    </row>
    <row r="47" spans="1:8" ht="15.75">
      <c r="A47" s="16"/>
      <c r="B47" s="15"/>
      <c r="C47" s="17"/>
      <c r="D47" s="17"/>
      <c r="E47" s="17"/>
      <c r="F47" s="17"/>
      <c r="G47" s="17"/>
      <c r="H47" s="17"/>
    </row>
    <row r="48" spans="1:8" ht="15.75">
      <c r="A48" s="16"/>
      <c r="B48" s="15"/>
      <c r="C48" s="17"/>
      <c r="D48" s="17"/>
      <c r="E48" s="17"/>
      <c r="F48" s="17"/>
      <c r="G48" s="17"/>
      <c r="H48" s="17"/>
    </row>
    <row r="49" spans="1:8" ht="15.75">
      <c r="A49" s="16"/>
      <c r="B49" s="15"/>
      <c r="C49" s="17"/>
      <c r="D49" s="17"/>
      <c r="E49" s="17"/>
      <c r="F49" s="17"/>
      <c r="G49" s="17"/>
      <c r="H49" s="17"/>
    </row>
    <row r="50" spans="1:8" ht="15.75">
      <c r="A50" s="16"/>
      <c r="B50" s="15"/>
      <c r="C50" s="17"/>
      <c r="D50" s="17"/>
      <c r="E50" s="17"/>
      <c r="F50" s="17"/>
      <c r="G50" s="17"/>
      <c r="H50" s="17"/>
    </row>
    <row r="51" spans="1:8" ht="15.75">
      <c r="A51" s="16"/>
      <c r="B51" s="15"/>
      <c r="C51" s="17"/>
      <c r="D51" s="17"/>
      <c r="E51" s="17"/>
      <c r="F51" s="17"/>
      <c r="G51" s="17"/>
      <c r="H51" s="17"/>
    </row>
    <row r="52" spans="1:8" ht="15.75">
      <c r="A52" s="16"/>
      <c r="B52" s="15"/>
      <c r="C52" s="17"/>
      <c r="D52" s="17"/>
      <c r="E52" s="17"/>
      <c r="F52" s="17"/>
      <c r="G52" s="17"/>
      <c r="H52" s="17"/>
    </row>
    <row r="53" spans="1:8" ht="15.75">
      <c r="A53" s="16"/>
      <c r="B53" s="15"/>
      <c r="C53" s="17"/>
      <c r="D53" s="17"/>
      <c r="E53" s="17"/>
      <c r="F53" s="17"/>
      <c r="G53" s="17"/>
      <c r="H53" s="17"/>
    </row>
    <row r="54" spans="1:8" ht="15.75">
      <c r="A54" s="16"/>
      <c r="B54" s="15"/>
      <c r="C54" s="17"/>
      <c r="D54" s="17"/>
      <c r="E54" s="17"/>
      <c r="F54" s="17"/>
      <c r="G54" s="17"/>
      <c r="H54" s="17"/>
    </row>
    <row r="55" spans="1:8" ht="15.75">
      <c r="A55" s="16"/>
      <c r="B55" s="15"/>
      <c r="C55" s="17"/>
      <c r="D55" s="17"/>
      <c r="E55" s="17"/>
      <c r="F55" s="17"/>
      <c r="G55" s="17"/>
      <c r="H55" s="17"/>
    </row>
    <row r="56" spans="1:8" ht="15.75">
      <c r="A56" s="16"/>
      <c r="B56" s="15"/>
      <c r="C56" s="17"/>
      <c r="D56" s="17"/>
      <c r="E56" s="17"/>
      <c r="F56" s="17"/>
      <c r="G56" s="17"/>
      <c r="H56" s="17"/>
    </row>
    <row r="57" spans="1:8" ht="15.75">
      <c r="A57" s="16"/>
      <c r="B57" s="15"/>
      <c r="C57" s="17"/>
      <c r="D57" s="17"/>
      <c r="E57" s="17"/>
      <c r="F57" s="17"/>
      <c r="G57" s="17"/>
      <c r="H57" s="17"/>
    </row>
    <row r="58" spans="1:8" ht="15.75">
      <c r="A58" s="16"/>
      <c r="B58" s="15"/>
      <c r="C58" s="17"/>
      <c r="D58" s="17"/>
      <c r="E58" s="17"/>
      <c r="F58" s="17"/>
      <c r="G58" s="17"/>
      <c r="H58" s="17"/>
    </row>
    <row r="59" spans="1:8" ht="15.75">
      <c r="A59" s="16"/>
      <c r="B59" s="15"/>
      <c r="C59" s="17"/>
      <c r="D59" s="17"/>
      <c r="E59" s="17"/>
      <c r="F59" s="17"/>
      <c r="G59" s="17"/>
      <c r="H59" s="17"/>
    </row>
    <row r="60" spans="1:8" ht="15.75">
      <c r="A60" s="16"/>
      <c r="B60" s="15"/>
      <c r="C60" s="17"/>
      <c r="D60" s="17"/>
      <c r="E60" s="17"/>
      <c r="F60" s="17"/>
      <c r="G60" s="17"/>
      <c r="H60" s="17"/>
    </row>
    <row r="61" spans="1:8" ht="15.75">
      <c r="A61" s="16"/>
      <c r="B61" s="15"/>
      <c r="C61" s="17"/>
      <c r="D61" s="17"/>
      <c r="E61" s="17"/>
      <c r="F61" s="17"/>
      <c r="G61" s="17"/>
      <c r="H61" s="17"/>
    </row>
    <row r="62" spans="1:8" ht="15.75">
      <c r="A62" s="16"/>
      <c r="B62" s="15"/>
      <c r="C62" s="17"/>
      <c r="D62" s="17"/>
      <c r="E62" s="17"/>
      <c r="F62" s="17"/>
      <c r="G62" s="17"/>
      <c r="H62" s="17"/>
    </row>
    <row r="63" spans="1:8" ht="15.75">
      <c r="A63" s="16"/>
      <c r="B63" s="15"/>
      <c r="C63" s="17"/>
      <c r="D63" s="17"/>
      <c r="E63" s="17"/>
      <c r="F63" s="17"/>
      <c r="G63" s="17"/>
      <c r="H63" s="17"/>
    </row>
    <row r="64" spans="1:8" ht="15.75">
      <c r="A64" s="16"/>
      <c r="B64" s="15"/>
      <c r="C64" s="17"/>
      <c r="D64" s="17"/>
      <c r="E64" s="17"/>
      <c r="F64" s="17"/>
      <c r="G64" s="17"/>
      <c r="H64" s="17"/>
    </row>
    <row r="65" spans="1:8" ht="15.75">
      <c r="A65" s="16"/>
      <c r="B65" s="15"/>
      <c r="C65" s="17"/>
      <c r="D65" s="17"/>
      <c r="E65" s="17"/>
      <c r="F65" s="17"/>
      <c r="G65" s="17"/>
      <c r="H65" s="17"/>
    </row>
    <row r="66" spans="1:8" ht="15.75">
      <c r="A66" s="16"/>
      <c r="B66" s="15"/>
      <c r="C66" s="17"/>
      <c r="D66" s="17"/>
      <c r="E66" s="17"/>
      <c r="F66" s="17"/>
      <c r="G66" s="17"/>
      <c r="H66" s="17"/>
    </row>
    <row r="67" spans="1:8" ht="15.75">
      <c r="A67" s="16"/>
      <c r="B67" s="15"/>
      <c r="C67" s="17"/>
      <c r="D67" s="17"/>
      <c r="E67" s="17"/>
      <c r="F67" s="17"/>
      <c r="G67" s="17"/>
      <c r="H67" s="17"/>
    </row>
    <row r="68" spans="1:8" ht="15.75">
      <c r="A68" s="16"/>
      <c r="B68" s="15"/>
      <c r="C68" s="17"/>
      <c r="D68" s="17"/>
      <c r="E68" s="17"/>
      <c r="F68" s="17"/>
      <c r="G68" s="17"/>
      <c r="H68" s="17"/>
    </row>
    <row r="69" spans="1:8" ht="15.75">
      <c r="A69" s="16"/>
      <c r="B69" s="15"/>
      <c r="C69" s="17"/>
      <c r="D69" s="17"/>
      <c r="E69" s="17"/>
      <c r="F69" s="17"/>
      <c r="G69" s="17"/>
      <c r="H69" s="17"/>
    </row>
    <row r="70" spans="1:8" ht="15.75">
      <c r="A70" s="16"/>
      <c r="B70" s="15"/>
      <c r="C70" s="17"/>
      <c r="D70" s="17"/>
      <c r="E70" s="17"/>
      <c r="F70" s="17"/>
      <c r="G70" s="17"/>
      <c r="H70" s="17"/>
    </row>
    <row r="71" spans="1:8" ht="15.75">
      <c r="A71" s="16"/>
      <c r="B71" s="15"/>
      <c r="C71" s="17"/>
      <c r="D71" s="17"/>
      <c r="E71" s="17"/>
      <c r="F71" s="17"/>
      <c r="G71" s="17"/>
      <c r="H71" s="17"/>
    </row>
    <row r="72" spans="1:8" ht="15.75">
      <c r="A72" s="16"/>
      <c r="B72" s="15"/>
      <c r="C72" s="17"/>
      <c r="D72" s="17"/>
      <c r="E72" s="17"/>
      <c r="F72" s="17"/>
      <c r="G72" s="17"/>
      <c r="H72" s="17"/>
    </row>
    <row r="73" spans="1:8" ht="15.75">
      <c r="A73" s="16"/>
      <c r="B73" s="15"/>
      <c r="C73" s="17"/>
      <c r="D73" s="17"/>
      <c r="E73" s="17"/>
      <c r="F73" s="17"/>
      <c r="G73" s="17"/>
      <c r="H73" s="17"/>
    </row>
    <row r="74" spans="1:8" ht="15.75">
      <c r="A74" s="16"/>
      <c r="B74" s="15"/>
      <c r="C74" s="17"/>
      <c r="D74" s="17"/>
      <c r="E74" s="17"/>
      <c r="F74" s="17"/>
      <c r="G74" s="17"/>
      <c r="H74" s="17"/>
    </row>
    <row r="75" spans="1:8" ht="15.75">
      <c r="A75" s="16"/>
      <c r="B75" s="15"/>
      <c r="C75" s="17"/>
      <c r="D75" s="17"/>
      <c r="E75" s="17"/>
      <c r="F75" s="17"/>
      <c r="G75" s="17"/>
      <c r="H75" s="17"/>
    </row>
    <row r="76" spans="1:8" ht="15.75">
      <c r="A76" s="16"/>
      <c r="B76" s="15"/>
      <c r="C76" s="17"/>
      <c r="D76" s="17"/>
      <c r="E76" s="17"/>
      <c r="F76" s="17"/>
      <c r="G76" s="17"/>
      <c r="H76" s="17"/>
    </row>
    <row r="77" spans="1:8" ht="15.75">
      <c r="A77" s="16"/>
      <c r="B77" s="15"/>
      <c r="C77" s="17"/>
      <c r="D77" s="17"/>
      <c r="E77" s="17"/>
      <c r="F77" s="17"/>
      <c r="G77" s="17"/>
      <c r="H77" s="17"/>
    </row>
    <row r="78" spans="1:8" ht="15.75">
      <c r="A78" s="16"/>
      <c r="B78" s="15"/>
      <c r="C78" s="17"/>
      <c r="D78" s="17"/>
      <c r="E78" s="17"/>
      <c r="F78" s="17"/>
      <c r="G78" s="17"/>
      <c r="H78" s="17"/>
    </row>
  </sheetData>
  <sheetProtection/>
  <mergeCells count="40">
    <mergeCell ref="A14:A18"/>
    <mergeCell ref="Q14:Q18"/>
    <mergeCell ref="B7:B12"/>
    <mergeCell ref="A7:A12"/>
    <mergeCell ref="Q3:Q4"/>
    <mergeCell ref="A3:A4"/>
    <mergeCell ref="A40:B40"/>
    <mergeCell ref="B31:B33"/>
    <mergeCell ref="H3:P3"/>
    <mergeCell ref="I1:J1"/>
    <mergeCell ref="A6:Q6"/>
    <mergeCell ref="P1:Q1"/>
    <mergeCell ref="A2:Q2"/>
    <mergeCell ref="B3:B4"/>
    <mergeCell ref="A5:Q5"/>
    <mergeCell ref="C3:C4"/>
    <mergeCell ref="A19:A28"/>
    <mergeCell ref="B19:B28"/>
    <mergeCell ref="A41:C41"/>
    <mergeCell ref="A38:B38"/>
    <mergeCell ref="A30:Q30"/>
    <mergeCell ref="A29:B29"/>
    <mergeCell ref="A37:B37"/>
    <mergeCell ref="A39:B39"/>
    <mergeCell ref="C31:C33"/>
    <mergeCell ref="A34:A36"/>
    <mergeCell ref="Q34:Q36"/>
    <mergeCell ref="D3:G3"/>
    <mergeCell ref="B34:B36"/>
    <mergeCell ref="C19:C28"/>
    <mergeCell ref="A31:A33"/>
    <mergeCell ref="C7:C12"/>
    <mergeCell ref="C14:C18"/>
    <mergeCell ref="B14:B18"/>
    <mergeCell ref="C34:C36"/>
    <mergeCell ref="Q7:Q8"/>
    <mergeCell ref="Q31:Q33"/>
    <mergeCell ref="D31:D33"/>
    <mergeCell ref="E31:E33"/>
    <mergeCell ref="Q19:Q29"/>
  </mergeCells>
  <printOptions/>
  <pageMargins left="0.31496062992125984" right="0.31496062992125984" top="0.15748031496062992" bottom="0.15748031496062992" header="0" footer="0"/>
  <pageSetup fitToHeight="1" fitToWidth="1" horizontalDpi="600" verticalDpi="600" orientation="landscape" paperSize="9" scale="4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2019-02-01T04:50:53Z</cp:lastPrinted>
  <dcterms:created xsi:type="dcterms:W3CDTF">2005-05-23T09:57:53Z</dcterms:created>
  <dcterms:modified xsi:type="dcterms:W3CDTF">2019-02-01T04:52:29Z</dcterms:modified>
  <cp:category/>
  <cp:version/>
  <cp:contentType/>
  <cp:contentStatus/>
</cp:coreProperties>
</file>